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bek\Desktop\"/>
    </mc:Choice>
  </mc:AlternateContent>
  <xr:revisionPtr revIDLastSave="0" documentId="13_ncr:1_{357875EE-7EE7-4E5C-9960-DEE6AE1F573A}" xr6:coauthVersionLast="47" xr6:coauthVersionMax="47" xr10:uidLastSave="{00000000-0000-0000-0000-000000000000}"/>
  <bookViews>
    <workbookView xWindow="2490" yWindow="1425" windowWidth="23520" windowHeight="13560" activeTab="1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6" i="2"/>
  <c r="K27" i="2"/>
  <c r="K28" i="2"/>
  <c r="K29" i="2"/>
  <c r="K30" i="2"/>
  <c r="K31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6" i="2"/>
  <c r="A116" i="2"/>
  <c r="A114" i="2"/>
  <c r="A112" i="2"/>
  <c r="A111" i="2"/>
  <c r="A109" i="2"/>
  <c r="A107" i="2"/>
  <c r="A105" i="2"/>
  <c r="G104" i="2"/>
  <c r="G103" i="2"/>
  <c r="A103" i="2"/>
  <c r="A101" i="2"/>
  <c r="A99" i="2"/>
  <c r="G98" i="2"/>
  <c r="A97" i="2"/>
  <c r="G94" i="2"/>
  <c r="A94" i="2"/>
  <c r="G93" i="2"/>
  <c r="G92" i="2"/>
  <c r="A92" i="2"/>
  <c r="G91" i="2"/>
  <c r="G90" i="2"/>
  <c r="A90" i="2"/>
  <c r="G89" i="2"/>
  <c r="G88" i="2"/>
  <c r="A88" i="2"/>
  <c r="G85" i="2"/>
  <c r="G84" i="2"/>
  <c r="A84" i="2"/>
  <c r="G83" i="2"/>
  <c r="G82" i="2"/>
  <c r="A82" i="2"/>
  <c r="G81" i="2"/>
  <c r="G80" i="2"/>
  <c r="A80" i="2"/>
  <c r="G76" i="2"/>
  <c r="A76" i="2"/>
  <c r="G75" i="2"/>
  <c r="J74" i="2"/>
  <c r="K74" i="2" s="1"/>
  <c r="G74" i="2"/>
  <c r="A74" i="2"/>
  <c r="G73" i="2"/>
  <c r="G72" i="2"/>
  <c r="A72" i="2"/>
  <c r="G71" i="2"/>
  <c r="G70" i="2"/>
  <c r="A70" i="2"/>
  <c r="G69" i="2"/>
  <c r="G68" i="2"/>
  <c r="A68" i="2"/>
  <c r="G67" i="2"/>
  <c r="G66" i="2"/>
  <c r="A66" i="2"/>
  <c r="G65" i="2"/>
  <c r="G64" i="2"/>
  <c r="A64" i="2"/>
  <c r="G63" i="2"/>
  <c r="G62" i="2"/>
  <c r="A62" i="2"/>
  <c r="G61" i="2"/>
  <c r="G60" i="2"/>
  <c r="A60" i="2"/>
  <c r="G59" i="2"/>
  <c r="G58" i="2"/>
  <c r="A58" i="2"/>
  <c r="G57" i="2"/>
  <c r="G56" i="2"/>
  <c r="A56" i="2"/>
  <c r="G55" i="2"/>
  <c r="G54" i="2"/>
  <c r="A54" i="2"/>
  <c r="G53" i="2"/>
  <c r="G49" i="2"/>
  <c r="G48" i="2"/>
  <c r="A48" i="2"/>
  <c r="G47" i="2"/>
  <c r="G46" i="2"/>
  <c r="A46" i="2"/>
  <c r="G45" i="2"/>
  <c r="G44" i="2"/>
  <c r="A44" i="2"/>
  <c r="G43" i="2"/>
  <c r="G40" i="2"/>
  <c r="A40" i="2"/>
  <c r="G39" i="2"/>
  <c r="A38" i="2"/>
  <c r="A36" i="2"/>
  <c r="A34" i="2"/>
  <c r="J32" i="2"/>
  <c r="K32" i="2" s="1"/>
  <c r="G31" i="2"/>
  <c r="G30" i="2"/>
  <c r="A30" i="2"/>
  <c r="G29" i="2"/>
  <c r="G28" i="2"/>
  <c r="A28" i="2"/>
  <c r="G27" i="2"/>
  <c r="G26" i="2"/>
  <c r="A26" i="2"/>
  <c r="J25" i="2"/>
  <c r="K25" i="2" s="1"/>
  <c r="G25" i="2"/>
  <c r="J24" i="2"/>
  <c r="K24" i="2" s="1"/>
  <c r="G23" i="2"/>
  <c r="A23" i="2"/>
  <c r="G22" i="2"/>
  <c r="G21" i="2"/>
  <c r="A21" i="2"/>
  <c r="G20" i="2"/>
  <c r="G19" i="2"/>
  <c r="A19" i="2"/>
  <c r="G17" i="2"/>
  <c r="G16" i="2"/>
  <c r="A16" i="2"/>
  <c r="G14" i="2"/>
  <c r="G13" i="2"/>
  <c r="G12" i="2"/>
  <c r="A12" i="2"/>
  <c r="G11" i="2"/>
  <c r="G10" i="2"/>
  <c r="A10" i="2"/>
  <c r="G9" i="2"/>
  <c r="A7" i="2"/>
  <c r="G6" i="2"/>
  <c r="J111" i="1"/>
  <c r="J138" i="1"/>
  <c r="G138" i="1"/>
  <c r="L77" i="1"/>
  <c r="J52" i="1" l="1"/>
  <c r="J51" i="1"/>
  <c r="J50" i="1"/>
  <c r="G16" i="1"/>
  <c r="J15" i="1"/>
  <c r="J23" i="1"/>
  <c r="G23" i="1"/>
  <c r="J22" i="1"/>
  <c r="G22" i="1"/>
  <c r="J21" i="1"/>
  <c r="G21" i="1"/>
  <c r="J20" i="1"/>
  <c r="G20" i="1"/>
  <c r="J19" i="1"/>
  <c r="G19" i="1"/>
  <c r="J40" i="1"/>
  <c r="G40" i="1"/>
  <c r="J39" i="1"/>
  <c r="G39" i="1"/>
  <c r="J38" i="1"/>
  <c r="J37" i="1"/>
  <c r="J36" i="1"/>
  <c r="J35" i="1"/>
  <c r="J34" i="1"/>
  <c r="J33" i="1"/>
  <c r="L94" i="1"/>
  <c r="J94" i="1" s="1"/>
  <c r="G94" i="1"/>
  <c r="L93" i="1"/>
  <c r="J93" i="1" s="1"/>
  <c r="G93" i="1"/>
  <c r="L92" i="1"/>
  <c r="J92" i="1" s="1"/>
  <c r="G92" i="1"/>
  <c r="L91" i="1"/>
  <c r="J91" i="1" s="1"/>
  <c r="G91" i="1"/>
  <c r="L90" i="1"/>
  <c r="J90" i="1" s="1"/>
  <c r="G90" i="1"/>
  <c r="L89" i="1"/>
  <c r="J89" i="1" s="1"/>
  <c r="G89" i="1"/>
  <c r="L88" i="1"/>
  <c r="J88" i="1" s="1"/>
  <c r="G88" i="1"/>
  <c r="J87" i="1"/>
  <c r="K32" i="1" l="1"/>
  <c r="J32" i="1" s="1"/>
  <c r="J31" i="1"/>
  <c r="G31" i="1"/>
  <c r="J30" i="1"/>
  <c r="G30" i="1"/>
  <c r="J29" i="1"/>
  <c r="G29" i="1"/>
  <c r="J28" i="1"/>
  <c r="G28" i="1"/>
  <c r="J27" i="1"/>
  <c r="G27" i="1"/>
  <c r="J26" i="1"/>
  <c r="G26" i="1"/>
  <c r="M25" i="1"/>
  <c r="K25" i="1"/>
  <c r="J25" i="1" s="1"/>
  <c r="G25" i="1"/>
  <c r="L24" i="1"/>
  <c r="K24" i="1"/>
  <c r="J24" i="1" l="1"/>
  <c r="J14" i="1"/>
  <c r="G14" i="1"/>
  <c r="J8" i="1"/>
  <c r="J86" i="1"/>
  <c r="G85" i="1"/>
  <c r="G84" i="1"/>
  <c r="G83" i="1"/>
  <c r="G82" i="1"/>
  <c r="G81" i="1"/>
  <c r="J80" i="1"/>
  <c r="G80" i="1"/>
  <c r="J79" i="1"/>
  <c r="J95" i="1" l="1"/>
  <c r="A10" i="1" l="1"/>
  <c r="A12" i="1"/>
  <c r="A16" i="1"/>
  <c r="A19" i="1"/>
  <c r="A21" i="1"/>
  <c r="A23" i="1"/>
  <c r="A26" i="1"/>
  <c r="A28" i="1"/>
  <c r="A30" i="1"/>
  <c r="A34" i="1"/>
  <c r="A36" i="1"/>
  <c r="A38" i="1"/>
  <c r="A40" i="1"/>
  <c r="A44" i="1"/>
  <c r="A46" i="1"/>
  <c r="A48" i="1"/>
  <c r="A54" i="1"/>
  <c r="A56" i="1"/>
  <c r="A58" i="1"/>
  <c r="A60" i="1"/>
  <c r="A62" i="1"/>
  <c r="A64" i="1"/>
  <c r="A66" i="1"/>
  <c r="A68" i="1"/>
  <c r="A70" i="1"/>
  <c r="A72" i="1"/>
  <c r="A74" i="1"/>
  <c r="A76" i="1"/>
  <c r="A80" i="1"/>
  <c r="A82" i="1"/>
  <c r="A84" i="1"/>
  <c r="A88" i="1"/>
  <c r="A90" i="1"/>
  <c r="A92" i="1"/>
  <c r="A94" i="1"/>
  <c r="A97" i="1"/>
  <c r="A99" i="1"/>
  <c r="A101" i="1"/>
  <c r="A103" i="1"/>
  <c r="A105" i="1"/>
  <c r="A107" i="1"/>
  <c r="A109" i="1"/>
  <c r="A111" i="1"/>
  <c r="A112" i="1"/>
  <c r="A114" i="1"/>
  <c r="A116" i="1"/>
  <c r="A118" i="1"/>
  <c r="A120" i="1"/>
  <c r="A122" i="1"/>
  <c r="A124" i="1"/>
  <c r="A126" i="1"/>
  <c r="A128" i="1"/>
  <c r="A130" i="1"/>
  <c r="A132" i="1"/>
  <c r="A134" i="1"/>
  <c r="A136" i="1"/>
  <c r="A138" i="1"/>
  <c r="J70" i="1"/>
  <c r="G70" i="1"/>
  <c r="J63" i="1" l="1"/>
  <c r="G63" i="1"/>
  <c r="J53" i="1" l="1"/>
  <c r="G53" i="1"/>
  <c r="J43" i="1"/>
  <c r="G43" i="1"/>
  <c r="G98" i="1"/>
  <c r="G127" i="1" l="1"/>
  <c r="J126" i="1" l="1"/>
  <c r="G125" i="1"/>
  <c r="G122" i="1" l="1"/>
  <c r="G135" i="1" l="1"/>
  <c r="G124" i="1" l="1"/>
  <c r="G62" i="1" l="1"/>
  <c r="G61" i="1"/>
  <c r="G60" i="1"/>
  <c r="G59" i="1"/>
  <c r="G58" i="1"/>
  <c r="G57" i="1"/>
  <c r="G56" i="1"/>
  <c r="G55" i="1"/>
  <c r="G54" i="1"/>
  <c r="G117" i="1" l="1"/>
  <c r="G129" i="1" l="1"/>
  <c r="G123" i="1" l="1"/>
  <c r="G128" i="1" l="1"/>
  <c r="G118" i="1" l="1"/>
  <c r="G137" i="1"/>
  <c r="G130" i="1" l="1"/>
  <c r="G136" i="1" l="1"/>
  <c r="G134" i="1" l="1"/>
  <c r="G121" i="1" l="1"/>
  <c r="G49" i="1" l="1"/>
  <c r="G48" i="1"/>
  <c r="G47" i="1"/>
  <c r="G46" i="1"/>
  <c r="G45" i="1"/>
  <c r="G44" i="1"/>
  <c r="G6" i="1" l="1"/>
  <c r="G132" i="1" l="1"/>
  <c r="G131" i="1"/>
  <c r="G13" i="1" l="1"/>
  <c r="G12" i="1"/>
  <c r="G11" i="1"/>
  <c r="G10" i="1"/>
  <c r="G9" i="1"/>
  <c r="I139" i="1" l="1"/>
  <c r="H139" i="1"/>
  <c r="G17" i="1"/>
  <c r="G64" i="1"/>
  <c r="G65" i="1"/>
  <c r="G66" i="1"/>
  <c r="G67" i="1"/>
  <c r="G68" i="1"/>
  <c r="G69" i="1"/>
  <c r="G71" i="1"/>
  <c r="G72" i="1"/>
  <c r="G73" i="1"/>
  <c r="G74" i="1"/>
  <c r="G75" i="1"/>
  <c r="G76" i="1"/>
  <c r="G103" i="1"/>
  <c r="G104" i="1"/>
  <c r="G133" i="1"/>
  <c r="L137" i="1"/>
  <c r="K137" i="1"/>
  <c r="J135" i="1"/>
  <c r="J134" i="1"/>
  <c r="J132" i="1"/>
  <c r="J131" i="1"/>
  <c r="J130" i="1"/>
  <c r="J129" i="1"/>
  <c r="J128" i="1"/>
  <c r="J127" i="1"/>
  <c r="J125" i="1"/>
  <c r="J124" i="1"/>
  <c r="J123" i="1"/>
  <c r="J121" i="1"/>
  <c r="J119" i="1"/>
  <c r="J117" i="1"/>
  <c r="J116" i="1"/>
  <c r="J115" i="1"/>
  <c r="J112" i="1"/>
  <c r="J110" i="1"/>
  <c r="J109" i="1"/>
  <c r="J108" i="1"/>
  <c r="J107" i="1"/>
  <c r="J106" i="1"/>
  <c r="J104" i="1"/>
  <c r="J103" i="1"/>
  <c r="L102" i="1"/>
  <c r="J102" i="1" s="1"/>
  <c r="L101" i="1"/>
  <c r="J101" i="1" s="1"/>
  <c r="L100" i="1"/>
  <c r="J100" i="1" s="1"/>
  <c r="L99" i="1"/>
  <c r="J99" i="1" s="1"/>
  <c r="L98" i="1"/>
  <c r="J98" i="1" s="1"/>
  <c r="J97" i="1"/>
  <c r="J96" i="1"/>
  <c r="L76" i="1"/>
  <c r="J76" i="1" s="1"/>
  <c r="L75" i="1"/>
  <c r="J75" i="1" s="1"/>
  <c r="K74" i="1"/>
  <c r="L74" i="1" s="1"/>
  <c r="L73" i="1"/>
  <c r="J73" i="1" s="1"/>
  <c r="L72" i="1"/>
  <c r="J72" i="1" s="1"/>
  <c r="M71" i="1"/>
  <c r="L71" i="1"/>
  <c r="J69" i="1"/>
  <c r="J68" i="1"/>
  <c r="J67" i="1"/>
  <c r="J66" i="1"/>
  <c r="J65" i="1"/>
  <c r="J64" i="1"/>
  <c r="J62" i="1"/>
  <c r="J61" i="1"/>
  <c r="J60" i="1"/>
  <c r="J59" i="1"/>
  <c r="J58" i="1"/>
  <c r="J57" i="1"/>
  <c r="J56" i="1"/>
  <c r="J55" i="1"/>
  <c r="J54" i="1"/>
  <c r="J49" i="1"/>
  <c r="J48" i="1"/>
  <c r="J47" i="1"/>
  <c r="J46" i="1"/>
  <c r="J45" i="1"/>
  <c r="J44" i="1"/>
  <c r="L13" i="1"/>
  <c r="J13" i="1" s="1"/>
  <c r="L12" i="1"/>
  <c r="J12" i="1" s="1"/>
  <c r="L11" i="1"/>
  <c r="J11" i="1" s="1"/>
  <c r="L10" i="1"/>
  <c r="J10" i="1" s="1"/>
  <c r="L9" i="1"/>
  <c r="J9" i="1" s="1"/>
  <c r="J7" i="1"/>
  <c r="J6" i="1"/>
  <c r="A7" i="1"/>
  <c r="M139" i="1" l="1"/>
  <c r="G139" i="1"/>
  <c r="J137" i="1"/>
  <c r="K139" i="1"/>
  <c r="J71" i="1"/>
  <c r="J74" i="1"/>
  <c r="J139" i="1" l="1"/>
  <c r="L1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K25" authorId="0" shapeId="0" xr:uid="{00000000-0006-0000-0000-000001000000}">
      <text>
        <r>
          <rPr>
            <b/>
            <sz val="9"/>
            <rFont val="Times New Roman"/>
            <charset val="134"/>
          </rPr>
          <t>HP:</t>
        </r>
        <r>
          <rPr>
            <sz val="9"/>
            <rFont val="Times New Roman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J25" authorId="0" shapeId="0" xr:uid="{7DE962FA-6453-4B23-BAC8-64E483130EE3}">
      <text>
        <r>
          <rPr>
            <b/>
            <sz val="9"/>
            <rFont val="Times New Roman"/>
            <charset val="134"/>
          </rPr>
          <t>HP:</t>
        </r>
        <r>
          <rPr>
            <sz val="9"/>
            <rFont val="Times New Roman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<sst xmlns="http://schemas.openxmlformats.org/spreadsheetml/2006/main" count="1038" uniqueCount="242">
  <si>
    <t>Наманган маданият бошқармаси тизимидаги ҳудуддларининг 2025-йил смета харажатлари</t>
  </si>
  <si>
    <t>сўмда</t>
  </si>
  <si>
    <t>Т/р</t>
  </si>
  <si>
    <t>Жами</t>
  </si>
  <si>
    <t>Наманган вилoяти мусиқaли дрaмa тeaтри</t>
  </si>
  <si>
    <t>100021860144017082600056001</t>
  </si>
  <si>
    <t>Наманган вилoяти қўғирчоқ тeaтри</t>
  </si>
  <si>
    <t>100021860144017082600056007</t>
  </si>
  <si>
    <t>100022860144017082310056001</t>
  </si>
  <si>
    <t>2-сон Нафосат маданият маркази</t>
  </si>
  <si>
    <t>3-сон Назокат маданият маркази</t>
  </si>
  <si>
    <t>Наманган шаҳар 4-сон Махсус маданият маркази</t>
  </si>
  <si>
    <t>Наманган шаҳар 5-сон Махсус маданият маркази</t>
  </si>
  <si>
    <t xml:space="preserve">Давлатобод тумани 7-сон маданият бўлими </t>
  </si>
  <si>
    <t>.10002286014401708230056004</t>
  </si>
  <si>
    <t>Наманган вилоят 6-сон маданият маркази</t>
  </si>
  <si>
    <t>.100021860144017082310056001</t>
  </si>
  <si>
    <t>.100022860142047082310056001</t>
  </si>
  <si>
    <t>9-сон Заковат маданият маркази</t>
  </si>
  <si>
    <t>10-сон Шарқ маданият маркази</t>
  </si>
  <si>
    <t>11-сон ОлтинкЎл маданият маркази</t>
  </si>
  <si>
    <t>12-сон Ҳуррият маданият маркази</t>
  </si>
  <si>
    <t>100022860142077082310056001</t>
  </si>
  <si>
    <t>14-сон Кушон маданият маркази</t>
  </si>
  <si>
    <t>15-сон Дилнаво маданият маркази</t>
  </si>
  <si>
    <t>16-сон Замондош маданият маркази</t>
  </si>
  <si>
    <t>17-сон Хушвақт маданият маркази</t>
  </si>
  <si>
    <t>18-сон Тамоша маданият маркази</t>
  </si>
  <si>
    <t>19-сон Янги шаҳар маданият маркази</t>
  </si>
  <si>
    <t>1000.228.601.421.270.823.100.56001</t>
  </si>
  <si>
    <t>21-сон Янги авлод маданият маркази</t>
  </si>
  <si>
    <t>22-сон Санъат завқи маданият маркази</t>
  </si>
  <si>
    <t>23-сон Сеҳрли оҳанг маданият маркази</t>
  </si>
  <si>
    <t>24-сон Янги оҳанг маданият маркази</t>
  </si>
  <si>
    <t>25-сон Жозиба маданият маркази</t>
  </si>
  <si>
    <t>26-сон Шукрона маданият маркази</t>
  </si>
  <si>
    <t>Норин тумани 27-сон маданият маркази</t>
  </si>
  <si>
    <t>1000.228.601.421.670.823.100.56001</t>
  </si>
  <si>
    <t>28-сон Турон маданият маркази</t>
  </si>
  <si>
    <t>29-сон Санъат гулшани маданият маркази</t>
  </si>
  <si>
    <t>30-сон Нурафшон маданият маркази</t>
  </si>
  <si>
    <t>31-сон Нихол маданият маркази</t>
  </si>
  <si>
    <t>32-сон Фаровон маданият маркази</t>
  </si>
  <si>
    <t>1000.228.601.421.670.892.000.56001</t>
  </si>
  <si>
    <t>1000.228.601.421.670.894.000.56001</t>
  </si>
  <si>
    <t>Поп туман 33-сон маданият маркази</t>
  </si>
  <si>
    <t>100022860142197082310056001.</t>
  </si>
  <si>
    <t>34-сон Олтинкон маданият маркази</t>
  </si>
  <si>
    <t>35-сон Янгиобод маданият маркази</t>
  </si>
  <si>
    <t>36-сон Яккатут маданият маркази</t>
  </si>
  <si>
    <t>37-сон Халқобод маданият маркази</t>
  </si>
  <si>
    <t>38-сон Янгихаёт маданият маркази</t>
  </si>
  <si>
    <t>39-сон Чортоқ маданият маркази</t>
  </si>
  <si>
    <t>40-сон Чоркесар маданият маркази</t>
  </si>
  <si>
    <t>Маданият бўлими (бошқарув)</t>
  </si>
  <si>
    <t>100022860142197089200056001.</t>
  </si>
  <si>
    <t>"Гузал" ансамбли</t>
  </si>
  <si>
    <t>100022860142197089400056001.</t>
  </si>
  <si>
    <t>Тўрақўрғон туман 41-сон маданият маркази</t>
  </si>
  <si>
    <t>.100022860142247082310056001</t>
  </si>
  <si>
    <t>42-сон Оқтош маданият маркази</t>
  </si>
  <si>
    <t>43-сон Шодлик маданият маркази</t>
  </si>
  <si>
    <t>44-сон Шарқ юлдузи маданият маркази</t>
  </si>
  <si>
    <t>45-сон Хўжанд маданият маркази</t>
  </si>
  <si>
    <t>100022860142247089400056001</t>
  </si>
  <si>
    <t>100022860142247089200056002</t>
  </si>
  <si>
    <t>Уйчи тумани 46-сон маданият маркази</t>
  </si>
  <si>
    <t>.100022860142297082310056001</t>
  </si>
  <si>
    <t>47-сон Шодлик маданият маркази</t>
  </si>
  <si>
    <t>48-сон Ёшлик маданият маркази</t>
  </si>
  <si>
    <t>49-сон Истиқлол маданият маркази</t>
  </si>
  <si>
    <t>50-сон Парвоз маданият маркази</t>
  </si>
  <si>
    <t>51-сон Шодиёна маданият маркази</t>
  </si>
  <si>
    <t xml:space="preserve">.100022860142347082310056001 </t>
  </si>
  <si>
    <t>53-сон Ислом Обод маданият маркази</t>
  </si>
  <si>
    <t>54-сон Бунёдкор маданият маркази</t>
  </si>
  <si>
    <t>55-сон Шодлик маданият маркази</t>
  </si>
  <si>
    <t>56-сон Янгиер маданият маркази</t>
  </si>
  <si>
    <t>57-сон Парвоз маданият маркази</t>
  </si>
  <si>
    <t>100022860142367082310056001</t>
  </si>
  <si>
    <t>59-сон БалиқкЎл маданият маркази</t>
  </si>
  <si>
    <t>Хазратишох номидаги 60-сон маданият маркази</t>
  </si>
  <si>
    <t>61-сон Сарой маданият маркази</t>
  </si>
  <si>
    <t>62-сон Гулшан маданият маркази</t>
  </si>
  <si>
    <t>63-сон Сохибкор маданият маркази</t>
  </si>
  <si>
    <t>64-сон Ифтихор маданият маркази</t>
  </si>
  <si>
    <t>100022860142377089400056001</t>
  </si>
  <si>
    <t>66-сон Тантана маданият маркази</t>
  </si>
  <si>
    <t>100022860142427082310056003</t>
  </si>
  <si>
    <t>67-сон Тарона маданият маркази</t>
  </si>
  <si>
    <t>100022860142377082310056001</t>
  </si>
  <si>
    <t>68-сон Шодлик маданият маркази</t>
  </si>
  <si>
    <t>69-сон Парвоз маданият маркази</t>
  </si>
  <si>
    <t>70-сон Истиқлол маданият маркази</t>
  </si>
  <si>
    <t>71-сон Олмос маданият маркази</t>
  </si>
  <si>
    <t>72-сон Ҳумо маданият маркази</t>
  </si>
  <si>
    <t>Янгиқўрғон тумани маданият бўлими</t>
  </si>
  <si>
    <t>ЯнгиқЎрғон туман 73-сон маданият маркази</t>
  </si>
  <si>
    <t>74-сон Тантана маданият маркази</t>
  </si>
  <si>
    <t>75-сон Мусаффо маданият маркази</t>
  </si>
  <si>
    <t>76-сон Тоғ шалоласи маданият маркази</t>
  </si>
  <si>
    <t>77-сон Наво маданият маркази</t>
  </si>
  <si>
    <t>79-сон Шодлик маданият маркази</t>
  </si>
  <si>
    <t>100022860142427089200056002</t>
  </si>
  <si>
    <t>100022860142427089400056001</t>
  </si>
  <si>
    <t>Янги Наманган тумани 81-сон маданият маркази</t>
  </si>
  <si>
    <t>100022860144017082310056005.</t>
  </si>
  <si>
    <t>Ўзбекистон давлат филармониясининг Наманган вилояти ҳудудий бўлинмаси</t>
  </si>
  <si>
    <t>100021860144017082600056002</t>
  </si>
  <si>
    <t>Ўзбек миллий мақом санъати марказининг Наманган вилояти ҳудудий бўлинмаси</t>
  </si>
  <si>
    <t xml:space="preserve">100021860144017082600056006
</t>
  </si>
  <si>
    <t>1-сон БМСМ</t>
  </si>
  <si>
    <t>100022860144017096600056004</t>
  </si>
  <si>
    <t>2-сон БМСМ</t>
  </si>
  <si>
    <t>.100022860142047096600056001</t>
  </si>
  <si>
    <t>3-сон БМСМ</t>
  </si>
  <si>
    <t xml:space="preserve">100022860142077096600056001
</t>
  </si>
  <si>
    <t>4-сон БМСМ</t>
  </si>
  <si>
    <t>100022860142077096600056002</t>
  </si>
  <si>
    <t>5-сон БМСМ</t>
  </si>
  <si>
    <t>1000.228.601.421.270.966.000.56001</t>
  </si>
  <si>
    <t>6-сон БМСМ</t>
  </si>
  <si>
    <t>7-сон БМСМ</t>
  </si>
  <si>
    <t>1000.228.601.421.970.966.000.56001</t>
  </si>
  <si>
    <t>8-сон БМСМ</t>
  </si>
  <si>
    <t>1000.228.601.421.970.966.000.56002</t>
  </si>
  <si>
    <t>9-сон БМСМ</t>
  </si>
  <si>
    <t>100022860142427096600056001</t>
  </si>
  <si>
    <t>10-сон БМСМ</t>
  </si>
  <si>
    <t>100022860142427096600056002</t>
  </si>
  <si>
    <t>11-сон БМСМ</t>
  </si>
  <si>
    <t>100022860144017096600056002.</t>
  </si>
  <si>
    <t>12-сон БМСМ</t>
  </si>
  <si>
    <t>100022860142347096600056001</t>
  </si>
  <si>
    <t>13-сон БМСМ</t>
  </si>
  <si>
    <t>1000,228,601,42297096600056002</t>
  </si>
  <si>
    <t>14-сон БМСМ</t>
  </si>
  <si>
    <t>100022860142367096600056001</t>
  </si>
  <si>
    <t>15-сон БМСМ</t>
  </si>
  <si>
    <t>100022860142377096656001</t>
  </si>
  <si>
    <t>16-сон БМСМ</t>
  </si>
  <si>
    <t>100022860142377096656002</t>
  </si>
  <si>
    <t>17-сон БМСМ</t>
  </si>
  <si>
    <t>18-сон БМСМ</t>
  </si>
  <si>
    <t>19-сон БМСМ</t>
  </si>
  <si>
    <t>100022860142347096600056002</t>
  </si>
  <si>
    <t>20-сон БМСМ</t>
  </si>
  <si>
    <t>1000,228,601,421,270,966,000,56,002,</t>
  </si>
  <si>
    <t>21-сон БМСМ</t>
  </si>
  <si>
    <t>100022860142047096600056002</t>
  </si>
  <si>
    <t>24-сон БМСМ</t>
  </si>
  <si>
    <t>100022860144017096600056003</t>
  </si>
  <si>
    <t>0</t>
  </si>
  <si>
    <t>Ҳудуд номи</t>
  </si>
  <si>
    <t>Туман (шаҳар) номи</t>
  </si>
  <si>
    <t>Штат бирликлари сони</t>
  </si>
  <si>
    <t>шу жумладан:</t>
  </si>
  <si>
    <t>Бошқарув, ижодий ва мутахассислар</t>
  </si>
  <si>
    <t>Техник ва хизмат кўрсатувчи ходимлар</t>
  </si>
  <si>
    <t>Изоҳ</t>
  </si>
  <si>
    <t>Наманган вилояти</t>
  </si>
  <si>
    <r>
      <t xml:space="preserve">Ташкилoт номи 
</t>
    </r>
    <r>
      <rPr>
        <sz val="14"/>
        <color rgb="FF000000"/>
        <rFont val="Times New Roman"/>
        <family val="1"/>
        <charset val="204"/>
      </rPr>
      <t>(Гувоҳнома бўйича ташкилот номи тўлиқ ёзилиши шарт)</t>
    </r>
  </si>
  <si>
    <t>СТИР</t>
  </si>
  <si>
    <t>Ҳисоб рақамлар</t>
  </si>
  <si>
    <r>
      <t xml:space="preserve">Жами 2025 йил тасдиқланган режа
</t>
    </r>
    <r>
      <rPr>
        <sz val="14"/>
        <color rgb="FF000000"/>
        <rFont val="Times New Roman"/>
        <family val="1"/>
        <charset val="204"/>
      </rPr>
      <t>(бюджет)</t>
    </r>
  </si>
  <si>
    <t>I-гуруҳ</t>
  </si>
  <si>
    <t>II-гуруҳ</t>
  </si>
  <si>
    <t>IV-гуруҳ</t>
  </si>
  <si>
    <t>х</t>
  </si>
  <si>
    <t>Наманган шаҳар</t>
  </si>
  <si>
    <t>Давлатобод тумани</t>
  </si>
  <si>
    <t>Косонсой тумани</t>
  </si>
  <si>
    <t>Наманган тумани</t>
  </si>
  <si>
    <t>Мингбулоқ тумани</t>
  </si>
  <si>
    <t>Норин тумани</t>
  </si>
  <si>
    <t>Поп тумани</t>
  </si>
  <si>
    <t>Уйчи тумани</t>
  </si>
  <si>
    <t>Учқўрғон тумани</t>
  </si>
  <si>
    <t>Чортоқ тумани</t>
  </si>
  <si>
    <t>Чуст тумани</t>
  </si>
  <si>
    <t>Янгиқўрғон тумани</t>
  </si>
  <si>
    <t>Янги Наманган тумани</t>
  </si>
  <si>
    <t>Тўрақўрғон тумани</t>
  </si>
  <si>
    <t xml:space="preserve"> 22.25</t>
  </si>
  <si>
    <t xml:space="preserve"> 15.00</t>
  </si>
  <si>
    <t xml:space="preserve"> 8.5</t>
  </si>
  <si>
    <t xml:space="preserve"> 5.00</t>
  </si>
  <si>
    <t xml:space="preserve"> 3.5</t>
  </si>
  <si>
    <t>5.00</t>
  </si>
  <si>
    <t xml:space="preserve"> 4.00</t>
  </si>
  <si>
    <t>.100022860142297089200056002</t>
  </si>
  <si>
    <t>Уйчи Маданият булими бошкарув</t>
  </si>
  <si>
    <t>Наманган шаҳар  маданият бўлими (бошқарув)</t>
  </si>
  <si>
    <t xml:space="preserve">Наманган шаҳар 1-сон маданият маркази </t>
  </si>
  <si>
    <t>Мингбулоқ туман  маданият бўлими бошқарув</t>
  </si>
  <si>
    <t xml:space="preserve">Мингбулоқ туман 8-сон маданият марказ </t>
  </si>
  <si>
    <t>Косонсой туман маданият бўлими бошқарув</t>
  </si>
  <si>
    <t>Косонсой туман (13-сон) маданият маркази</t>
  </si>
  <si>
    <t>Наманган туман  маданият бўлими бошқарув</t>
  </si>
  <si>
    <t>Наманган туман  (20-сон) маданият маркази</t>
  </si>
  <si>
    <t>Учқўрғон туман маданият бўлими бошқарув</t>
  </si>
  <si>
    <t xml:space="preserve">Учқўрғон туман 52-сон маданият маркази </t>
  </si>
  <si>
    <t>Чортоқ туман маданият бўлими бошқарув</t>
  </si>
  <si>
    <t xml:space="preserve">Чортоқ туман 58-сон маданият маркази </t>
  </si>
  <si>
    <t xml:space="preserve">Чуст тумани (65-сон) маданият маркази </t>
  </si>
  <si>
    <t>100022860142367089400056001</t>
  </si>
  <si>
    <t>.100022860142347089200056004</t>
  </si>
  <si>
    <t xml:space="preserve">.100022860142347089400056001 </t>
  </si>
  <si>
    <t>100022860144017089200056001</t>
  </si>
  <si>
    <t>100022860144017089400056001</t>
  </si>
  <si>
    <t>Калдиргоч ансанбли</t>
  </si>
  <si>
    <t>10002286014207708920056001</t>
  </si>
  <si>
    <t>10002286014207708940056001</t>
  </si>
  <si>
    <t>100022860142367089200056003</t>
  </si>
  <si>
    <t>1000.228.601.421.270.892.200.56002</t>
  </si>
  <si>
    <t>1000.228.601.421.270.894.000.56001</t>
  </si>
  <si>
    <t>100022860142047089200056002</t>
  </si>
  <si>
    <t>.100022860144017089200056002</t>
  </si>
  <si>
    <t>Давлатобод  туман маданият бошкарув апарати</t>
  </si>
  <si>
    <t>100022860142167096600056001</t>
  </si>
  <si>
    <t>Норин тумани маданият бўлими бошқарув</t>
  </si>
  <si>
    <t>Поп тумани маданият бўлими бошқарув</t>
  </si>
  <si>
    <t>Тўрақўрғон тумани маданият бўлими бошқарув</t>
  </si>
  <si>
    <t xml:space="preserve"> Ашула ва рақс ансамбл ва театр жамоаси</t>
  </si>
  <si>
    <t>Халк театри</t>
  </si>
  <si>
    <t>Гулбаҳор ансабли ва Ялламаёрим фолклор ансабли</t>
  </si>
  <si>
    <t>Гулдаста ашула ва рақс ансамбли жамоаси</t>
  </si>
  <si>
    <t>Норин дарбозлари халқ жамоаси</t>
  </si>
  <si>
    <t>Хурозча халқ қўғирчоқ театри</t>
  </si>
  <si>
    <t>"Олвализор гуллари" ашула ва рақс халқ ансамбли</t>
  </si>
  <si>
    <t>"Ниҳол" ашула ва рақс халқ ансамбли</t>
  </si>
  <si>
    <t>Чортоқ тонг ансабли ва Кулча қўғирчоқ театри</t>
  </si>
  <si>
    <t>Уйчи Маданият булими кошида ташкил этилган уйчи тонги фолъклор этнографик халк хаваскорлик жамоаси</t>
  </si>
  <si>
    <t>Уйчи Маданият булими кошида ташкил этилган тарона ашула ва ракс халк ансанбли</t>
  </si>
  <si>
    <t>Хушнаво ансабли  ва дорбозлик  жамоалари</t>
  </si>
  <si>
    <t>Янги Наманган тумани маданият маркази бошқарув</t>
  </si>
  <si>
    <t>100022860144017089200056003</t>
  </si>
  <si>
    <t>Иш хаки фондига нисбатан 30 % тушум режаси</t>
  </si>
  <si>
    <t>1 чорак</t>
  </si>
  <si>
    <t>2 чорак</t>
  </si>
  <si>
    <t>Шундан чоракда бажарилиш режаси (минг сўмда)</t>
  </si>
  <si>
    <t>Наманган маданият бошқармаси тизимидаги ҳудуддларининг 2025-йил смета харажатлари нисбатан Йил тушум прогноз РЕЖАСИ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</si>
</sst>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0_ ;[Red]\-#,##0.00\ "/>
    <numFmt numFmtId="166" formatCode="#,##0.0_ ;\-#,##0.0\ "/>
    <numFmt numFmtId="167" formatCode="#,##0_ ;[Red]\-#,##0\ "/>
    <numFmt numFmtId="168" formatCode="#\ ##0.00_ ;[Red]\-#\ ##0.00\ "/>
    <numFmt numFmtId="169" formatCode="#,##0.0_ ;[Red]\-#,##0.0\ "/>
    <numFmt numFmtId="170" formatCode="#\ ##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charset val="204"/>
    </font>
    <font>
      <sz val="14"/>
      <color theme="1"/>
      <name val="Times New Roman"/>
      <charset val="204"/>
    </font>
    <font>
      <sz val="14"/>
      <name val="Times New Roman"/>
      <charset val="204"/>
    </font>
    <font>
      <b/>
      <i/>
      <sz val="14"/>
      <name val="Times New Roman"/>
      <charset val="204"/>
    </font>
    <font>
      <b/>
      <sz val="14"/>
      <name val="Times New Roman"/>
      <charset val="204"/>
    </font>
    <font>
      <sz val="14"/>
      <color rgb="FF000000"/>
      <name val="Times New Roman"/>
      <charset val="204"/>
    </font>
    <font>
      <sz val="10"/>
      <name val="Arial Cyr"/>
      <charset val="204"/>
    </font>
    <font>
      <b/>
      <sz val="9"/>
      <name val="Times New Roman"/>
      <charset val="134"/>
    </font>
    <font>
      <sz val="9"/>
      <name val="Times New Roman"/>
      <charset val="13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charset val="204"/>
    </font>
    <font>
      <b/>
      <sz val="12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7" fillId="0" borderId="0"/>
    <xf numFmtId="0" fontId="8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165" fontId="13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9" fontId="13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3" fontId="16" fillId="2" borderId="1" xfId="0" applyNumberFormat="1" applyFont="1" applyFill="1" applyBorder="1" applyAlignment="1">
      <alignment horizontal="center" vertical="center" wrapText="1"/>
    </xf>
    <xf numFmtId="170" fontId="4" fillId="0" borderId="1" xfId="3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18" fillId="2" borderId="1" xfId="4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165" fontId="13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_Жадваллар-1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"/>
  <sheetViews>
    <sheetView topLeftCell="A46" zoomScale="70" zoomScaleNormal="70" workbookViewId="0">
      <selection activeCell="N114" sqref="N114"/>
    </sheetView>
  </sheetViews>
  <sheetFormatPr defaultRowHeight="18.75"/>
  <cols>
    <col min="1" max="1" width="5.28515625" bestFit="1" customWidth="1"/>
    <col min="2" max="3" width="23.5703125" style="37" customWidth="1"/>
    <col min="4" max="4" width="44.7109375" customWidth="1"/>
    <col min="5" max="5" width="15.140625" bestFit="1" customWidth="1"/>
    <col min="6" max="6" width="43.5703125" bestFit="1" customWidth="1"/>
    <col min="7" max="7" width="21.85546875" style="38" customWidth="1"/>
    <col min="8" max="9" width="22.28515625" style="39" customWidth="1"/>
    <col min="10" max="13" width="26.42578125" customWidth="1"/>
    <col min="14" max="14" width="33.85546875" style="22" customWidth="1"/>
  </cols>
  <sheetData>
    <row r="1" spans="1:14">
      <c r="B1" s="45"/>
      <c r="C1" s="45"/>
      <c r="G1" s="46"/>
      <c r="H1" s="47"/>
      <c r="I1" s="47"/>
      <c r="N1" s="48"/>
    </row>
    <row r="2" spans="1:14" ht="29.25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48"/>
    </row>
    <row r="3" spans="1:14" ht="19.5">
      <c r="A3" s="1"/>
      <c r="B3" s="1"/>
      <c r="C3" s="1"/>
      <c r="D3" s="2"/>
      <c r="E3" s="1"/>
      <c r="F3" s="3"/>
      <c r="G3" s="3"/>
      <c r="H3" s="3"/>
      <c r="I3" s="3"/>
      <c r="J3" s="4"/>
      <c r="K3" s="4"/>
      <c r="L3" s="4"/>
      <c r="M3" s="5" t="s">
        <v>1</v>
      </c>
      <c r="N3" s="49"/>
    </row>
    <row r="4" spans="1:14" s="36" customFormat="1" ht="38.25" customHeight="1">
      <c r="A4" s="88" t="s">
        <v>2</v>
      </c>
      <c r="B4" s="90" t="s">
        <v>153</v>
      </c>
      <c r="C4" s="90" t="s">
        <v>154</v>
      </c>
      <c r="D4" s="88" t="s">
        <v>161</v>
      </c>
      <c r="E4" s="88" t="s">
        <v>162</v>
      </c>
      <c r="F4" s="89" t="s">
        <v>163</v>
      </c>
      <c r="G4" s="91" t="s">
        <v>155</v>
      </c>
      <c r="H4" s="83" t="s">
        <v>156</v>
      </c>
      <c r="I4" s="84"/>
      <c r="J4" s="85" t="s">
        <v>164</v>
      </c>
      <c r="K4" s="85" t="s">
        <v>156</v>
      </c>
      <c r="L4" s="85"/>
      <c r="M4" s="85"/>
      <c r="N4" s="86" t="s">
        <v>159</v>
      </c>
    </row>
    <row r="5" spans="1:14" s="36" customFormat="1" ht="66" customHeight="1">
      <c r="A5" s="88"/>
      <c r="B5" s="90"/>
      <c r="C5" s="90"/>
      <c r="D5" s="88"/>
      <c r="E5" s="88"/>
      <c r="F5" s="89"/>
      <c r="G5" s="91"/>
      <c r="H5" s="57" t="s">
        <v>157</v>
      </c>
      <c r="I5" s="57" t="s">
        <v>158</v>
      </c>
      <c r="J5" s="85"/>
      <c r="K5" s="35" t="s">
        <v>165</v>
      </c>
      <c r="L5" s="35" t="s">
        <v>166</v>
      </c>
      <c r="M5" s="35" t="s">
        <v>167</v>
      </c>
      <c r="N5" s="86"/>
    </row>
    <row r="6" spans="1:14" ht="37.5">
      <c r="A6" s="6">
        <v>1</v>
      </c>
      <c r="B6" s="44" t="s">
        <v>160</v>
      </c>
      <c r="C6" s="44" t="s">
        <v>169</v>
      </c>
      <c r="D6" s="16" t="s">
        <v>4</v>
      </c>
      <c r="E6" s="17">
        <v>200055693</v>
      </c>
      <c r="F6" s="18" t="s">
        <v>5</v>
      </c>
      <c r="G6" s="52">
        <f>SUM(H6:I6)</f>
        <v>87</v>
      </c>
      <c r="H6" s="53">
        <v>56</v>
      </c>
      <c r="I6" s="53">
        <v>31</v>
      </c>
      <c r="J6" s="8">
        <f t="shared" ref="J6:J14" si="0">+K6+L6+M6</f>
        <v>4156644000</v>
      </c>
      <c r="K6" s="8">
        <v>3249993000</v>
      </c>
      <c r="L6" s="8">
        <v>806558000</v>
      </c>
      <c r="M6" s="8">
        <v>100093000</v>
      </c>
      <c r="N6" s="31"/>
    </row>
    <row r="7" spans="1:14">
      <c r="A7" s="6">
        <f t="shared" ref="A7:A82" si="1">+A6+1</f>
        <v>2</v>
      </c>
      <c r="B7" s="44" t="s">
        <v>160</v>
      </c>
      <c r="C7" s="44" t="s">
        <v>169</v>
      </c>
      <c r="D7" s="16" t="s">
        <v>6</v>
      </c>
      <c r="E7" s="17">
        <v>311007030</v>
      </c>
      <c r="F7" s="18" t="s">
        <v>7</v>
      </c>
      <c r="G7" s="50">
        <v>53.5</v>
      </c>
      <c r="H7" s="51">
        <v>30</v>
      </c>
      <c r="I7" s="51">
        <v>23.5</v>
      </c>
      <c r="J7" s="8">
        <f t="shared" si="0"/>
        <v>2052665000</v>
      </c>
      <c r="K7" s="8">
        <v>1581886000</v>
      </c>
      <c r="L7" s="9">
        <v>392581000</v>
      </c>
      <c r="M7" s="9">
        <v>78198000</v>
      </c>
      <c r="N7" s="31"/>
    </row>
    <row r="8" spans="1:14" s="66" customFormat="1" ht="37.5">
      <c r="A8" s="63"/>
      <c r="B8" s="44" t="s">
        <v>160</v>
      </c>
      <c r="C8" s="44" t="s">
        <v>169</v>
      </c>
      <c r="D8" s="19" t="s">
        <v>192</v>
      </c>
      <c r="E8" s="64">
        <v>200056716</v>
      </c>
      <c r="F8" s="31" t="s">
        <v>208</v>
      </c>
      <c r="G8" s="50">
        <v>1.75</v>
      </c>
      <c r="H8" s="51">
        <v>1.75</v>
      </c>
      <c r="I8" s="51">
        <v>0</v>
      </c>
      <c r="J8" s="14">
        <f t="shared" si="0"/>
        <v>146288000</v>
      </c>
      <c r="K8" s="14">
        <v>116358000</v>
      </c>
      <c r="L8" s="15">
        <v>29930000</v>
      </c>
      <c r="M8" s="15">
        <v>0</v>
      </c>
      <c r="N8" s="31"/>
    </row>
    <row r="9" spans="1:14" ht="37.5">
      <c r="A9" s="6">
        <v>2</v>
      </c>
      <c r="B9" s="44" t="s">
        <v>160</v>
      </c>
      <c r="C9" s="44" t="s">
        <v>169</v>
      </c>
      <c r="D9" s="16" t="s">
        <v>193</v>
      </c>
      <c r="E9" s="17">
        <v>200056716</v>
      </c>
      <c r="F9" s="18" t="s">
        <v>8</v>
      </c>
      <c r="G9" s="50">
        <f t="shared" ref="G9:G74" si="2">SUM(H9:I9)</f>
        <v>19.25</v>
      </c>
      <c r="H9" s="51">
        <v>12</v>
      </c>
      <c r="I9" s="51">
        <v>7.25</v>
      </c>
      <c r="J9" s="7">
        <f t="shared" si="0"/>
        <v>386018530</v>
      </c>
      <c r="K9" s="7">
        <v>286542344</v>
      </c>
      <c r="L9" s="7">
        <f t="shared" ref="L9:L13" si="3">K9*25%</f>
        <v>71635586</v>
      </c>
      <c r="M9" s="7">
        <v>27840600</v>
      </c>
      <c r="N9" s="31"/>
    </row>
    <row r="10" spans="1:14">
      <c r="A10" s="6">
        <f t="shared" si="1"/>
        <v>3</v>
      </c>
      <c r="B10" s="44" t="s">
        <v>160</v>
      </c>
      <c r="C10" s="44" t="s">
        <v>169</v>
      </c>
      <c r="D10" s="16" t="s">
        <v>9</v>
      </c>
      <c r="E10" s="17">
        <v>200056716</v>
      </c>
      <c r="F10" s="18" t="s">
        <v>8</v>
      </c>
      <c r="G10" s="50">
        <f t="shared" si="2"/>
        <v>9.5</v>
      </c>
      <c r="H10" s="51">
        <v>5</v>
      </c>
      <c r="I10" s="51">
        <v>4.5</v>
      </c>
      <c r="J10" s="7">
        <f t="shared" si="0"/>
        <v>292792350</v>
      </c>
      <c r="K10" s="7">
        <v>211961400</v>
      </c>
      <c r="L10" s="7">
        <f t="shared" si="3"/>
        <v>52990350</v>
      </c>
      <c r="M10" s="8">
        <v>27840600</v>
      </c>
      <c r="N10" s="31"/>
    </row>
    <row r="11" spans="1:14">
      <c r="A11" s="6">
        <v>3</v>
      </c>
      <c r="B11" s="44" t="s">
        <v>160</v>
      </c>
      <c r="C11" s="44" t="s">
        <v>169</v>
      </c>
      <c r="D11" s="16" t="s">
        <v>10</v>
      </c>
      <c r="E11" s="17">
        <v>200056716</v>
      </c>
      <c r="F11" s="18" t="s">
        <v>8</v>
      </c>
      <c r="G11" s="50">
        <f t="shared" si="2"/>
        <v>10.75</v>
      </c>
      <c r="H11" s="51">
        <v>5</v>
      </c>
      <c r="I11" s="51">
        <v>5.75</v>
      </c>
      <c r="J11" s="7">
        <f t="shared" si="0"/>
        <v>322109756.25</v>
      </c>
      <c r="K11" s="7">
        <v>235415325</v>
      </c>
      <c r="L11" s="7">
        <f t="shared" si="3"/>
        <v>58853831.25</v>
      </c>
      <c r="M11" s="8">
        <v>27840600</v>
      </c>
      <c r="N11" s="31"/>
    </row>
    <row r="12" spans="1:14" ht="37.5">
      <c r="A12" s="6">
        <f t="shared" si="1"/>
        <v>4</v>
      </c>
      <c r="B12" s="44" t="s">
        <v>160</v>
      </c>
      <c r="C12" s="44" t="s">
        <v>169</v>
      </c>
      <c r="D12" s="16" t="s">
        <v>11</v>
      </c>
      <c r="E12" s="17">
        <v>200056716</v>
      </c>
      <c r="F12" s="18" t="s">
        <v>8</v>
      </c>
      <c r="G12" s="50">
        <f t="shared" si="2"/>
        <v>5</v>
      </c>
      <c r="H12" s="51">
        <v>5</v>
      </c>
      <c r="I12" s="51">
        <v>0</v>
      </c>
      <c r="J12" s="7">
        <f t="shared" si="0"/>
        <v>246886255</v>
      </c>
      <c r="K12" s="7">
        <v>175236524</v>
      </c>
      <c r="L12" s="7">
        <f t="shared" si="3"/>
        <v>43809131</v>
      </c>
      <c r="M12" s="8">
        <v>27840600</v>
      </c>
      <c r="N12" s="31"/>
    </row>
    <row r="13" spans="1:14" ht="37.5">
      <c r="A13" s="6">
        <v>4</v>
      </c>
      <c r="B13" s="44" t="s">
        <v>160</v>
      </c>
      <c r="C13" s="44" t="s">
        <v>169</v>
      </c>
      <c r="D13" s="16" t="s">
        <v>12</v>
      </c>
      <c r="E13" s="17">
        <v>200056716</v>
      </c>
      <c r="F13" s="18" t="s">
        <v>8</v>
      </c>
      <c r="G13" s="50">
        <f t="shared" si="2"/>
        <v>5</v>
      </c>
      <c r="H13" s="51">
        <v>5</v>
      </c>
      <c r="I13" s="51">
        <v>0</v>
      </c>
      <c r="J13" s="7">
        <f t="shared" si="0"/>
        <v>219398417.5</v>
      </c>
      <c r="K13" s="7">
        <v>153246254</v>
      </c>
      <c r="L13" s="7">
        <f t="shared" si="3"/>
        <v>38311563.5</v>
      </c>
      <c r="M13" s="8">
        <v>27840600</v>
      </c>
      <c r="N13" s="31"/>
    </row>
    <row r="14" spans="1:14">
      <c r="A14" s="6"/>
      <c r="B14" s="44" t="s">
        <v>160</v>
      </c>
      <c r="C14" s="44" t="s">
        <v>169</v>
      </c>
      <c r="D14" s="16" t="s">
        <v>210</v>
      </c>
      <c r="E14" s="17">
        <v>200056716</v>
      </c>
      <c r="F14" s="18" t="s">
        <v>209</v>
      </c>
      <c r="G14" s="50">
        <f t="shared" si="2"/>
        <v>6</v>
      </c>
      <c r="H14" s="51">
        <v>6</v>
      </c>
      <c r="I14" s="51">
        <v>0</v>
      </c>
      <c r="J14" s="7">
        <f t="shared" si="0"/>
        <v>229074000</v>
      </c>
      <c r="K14" s="7">
        <v>164377000</v>
      </c>
      <c r="L14" s="7">
        <v>42697000</v>
      </c>
      <c r="M14" s="8">
        <v>22000000</v>
      </c>
      <c r="N14" s="31"/>
    </row>
    <row r="15" spans="1:14" ht="37.5">
      <c r="A15" s="6"/>
      <c r="B15" s="44" t="s">
        <v>160</v>
      </c>
      <c r="C15" s="44" t="s">
        <v>170</v>
      </c>
      <c r="D15" s="19" t="s">
        <v>218</v>
      </c>
      <c r="E15" s="17">
        <v>207330900</v>
      </c>
      <c r="F15" s="18" t="s">
        <v>217</v>
      </c>
      <c r="G15" s="57">
        <v>1.75</v>
      </c>
      <c r="H15" s="57">
        <v>1.75</v>
      </c>
      <c r="I15" s="57"/>
      <c r="J15" s="8">
        <f>+K15+L15</f>
        <v>130161000</v>
      </c>
      <c r="K15" s="8">
        <v>104295000</v>
      </c>
      <c r="L15" s="8">
        <v>25866000</v>
      </c>
      <c r="M15" s="8">
        <v>0</v>
      </c>
      <c r="N15" s="31"/>
    </row>
    <row r="16" spans="1:14" ht="37.5">
      <c r="A16" s="6">
        <f>+A13+1</f>
        <v>5</v>
      </c>
      <c r="B16" s="44" t="s">
        <v>160</v>
      </c>
      <c r="C16" s="44" t="s">
        <v>170</v>
      </c>
      <c r="D16" s="19" t="s">
        <v>13</v>
      </c>
      <c r="E16" s="17">
        <v>207330900</v>
      </c>
      <c r="F16" s="18" t="s">
        <v>14</v>
      </c>
      <c r="G16" s="50">
        <f t="shared" ref="G16" si="4">SUM(H16:I16)</f>
        <v>20.5</v>
      </c>
      <c r="H16" s="51">
        <v>5</v>
      </c>
      <c r="I16" s="51">
        <v>15.5</v>
      </c>
      <c r="J16" s="8">
        <v>683557000</v>
      </c>
      <c r="K16" s="8">
        <v>501302000</v>
      </c>
      <c r="L16" s="8">
        <v>124352000</v>
      </c>
      <c r="M16" s="8">
        <v>57903000</v>
      </c>
      <c r="N16" s="31"/>
    </row>
    <row r="17" spans="1:14" ht="37.5">
      <c r="A17" s="6">
        <v>5</v>
      </c>
      <c r="B17" s="44" t="s">
        <v>160</v>
      </c>
      <c r="C17" s="44" t="s">
        <v>170</v>
      </c>
      <c r="D17" s="16" t="s">
        <v>15</v>
      </c>
      <c r="E17" s="20">
        <v>200049709</v>
      </c>
      <c r="F17" s="18" t="s">
        <v>16</v>
      </c>
      <c r="G17" s="50">
        <f t="shared" si="2"/>
        <v>37</v>
      </c>
      <c r="H17" s="56">
        <v>13</v>
      </c>
      <c r="I17" s="56">
        <v>24</v>
      </c>
      <c r="J17" s="8">
        <v>1317051000</v>
      </c>
      <c r="K17" s="8">
        <v>834039000</v>
      </c>
      <c r="L17" s="8">
        <v>206995000</v>
      </c>
      <c r="M17" s="8">
        <v>276017000</v>
      </c>
      <c r="N17" s="31"/>
    </row>
    <row r="18" spans="1:14" s="66" customFormat="1" ht="37.5">
      <c r="A18" s="63"/>
      <c r="B18" s="44" t="s">
        <v>160</v>
      </c>
      <c r="C18" s="44" t="s">
        <v>173</v>
      </c>
      <c r="D18" s="19" t="s">
        <v>194</v>
      </c>
      <c r="E18" s="70">
        <v>200073269</v>
      </c>
      <c r="F18" s="31" t="s">
        <v>216</v>
      </c>
      <c r="G18" s="50">
        <v>1.75</v>
      </c>
      <c r="H18" s="51">
        <v>2</v>
      </c>
      <c r="I18" s="51">
        <v>0</v>
      </c>
      <c r="J18" s="14">
        <v>125394000</v>
      </c>
      <c r="K18" s="14">
        <v>125394000</v>
      </c>
      <c r="L18" s="14">
        <v>31083000</v>
      </c>
      <c r="M18" s="14"/>
      <c r="N18" s="31"/>
    </row>
    <row r="19" spans="1:14" ht="37.5">
      <c r="A19" s="6">
        <f>+A17+1</f>
        <v>6</v>
      </c>
      <c r="B19" s="44" t="s">
        <v>160</v>
      </c>
      <c r="C19" s="44" t="s">
        <v>173</v>
      </c>
      <c r="D19" s="16" t="s">
        <v>195</v>
      </c>
      <c r="E19" s="17">
        <v>200073269</v>
      </c>
      <c r="F19" s="18" t="s">
        <v>17</v>
      </c>
      <c r="G19" s="50">
        <f t="shared" ref="G19:G23" si="5">SUM(H19:I19)</f>
        <v>28</v>
      </c>
      <c r="H19" s="51">
        <v>12</v>
      </c>
      <c r="I19" s="51">
        <v>16</v>
      </c>
      <c r="J19" s="8">
        <f t="shared" ref="J19:J23" si="6">+K19+L19+M19</f>
        <v>179807620</v>
      </c>
      <c r="K19" s="8">
        <v>104531781</v>
      </c>
      <c r="L19" s="8">
        <v>25174091</v>
      </c>
      <c r="M19" s="8">
        <v>50101748</v>
      </c>
      <c r="N19" s="31"/>
    </row>
    <row r="20" spans="1:14">
      <c r="A20" s="6">
        <v>6</v>
      </c>
      <c r="B20" s="44" t="s">
        <v>160</v>
      </c>
      <c r="C20" s="44" t="s">
        <v>173</v>
      </c>
      <c r="D20" s="16" t="s">
        <v>18</v>
      </c>
      <c r="E20" s="17">
        <v>200073269</v>
      </c>
      <c r="F20" s="18" t="s">
        <v>17</v>
      </c>
      <c r="G20" s="50">
        <f t="shared" si="5"/>
        <v>6</v>
      </c>
      <c r="H20" s="51">
        <v>4</v>
      </c>
      <c r="I20" s="51">
        <v>2</v>
      </c>
      <c r="J20" s="8">
        <f t="shared" si="6"/>
        <v>32497114</v>
      </c>
      <c r="K20" s="8">
        <v>26189880</v>
      </c>
      <c r="L20" s="8">
        <v>6307234</v>
      </c>
      <c r="M20" s="8"/>
      <c r="N20" s="31"/>
    </row>
    <row r="21" spans="1:14" ht="18.75" customHeight="1">
      <c r="A21" s="6">
        <f t="shared" si="1"/>
        <v>7</v>
      </c>
      <c r="B21" s="44" t="s">
        <v>160</v>
      </c>
      <c r="C21" s="44" t="s">
        <v>173</v>
      </c>
      <c r="D21" s="16" t="s">
        <v>19</v>
      </c>
      <c r="E21" s="17">
        <v>200073269</v>
      </c>
      <c r="F21" s="18" t="s">
        <v>17</v>
      </c>
      <c r="G21" s="50">
        <f t="shared" si="5"/>
        <v>11.5</v>
      </c>
      <c r="H21" s="51">
        <v>5</v>
      </c>
      <c r="I21" s="51">
        <v>6.5</v>
      </c>
      <c r="J21" s="8">
        <f t="shared" si="6"/>
        <v>52843135</v>
      </c>
      <c r="K21" s="8">
        <v>42587023</v>
      </c>
      <c r="L21" s="8">
        <v>10256112</v>
      </c>
      <c r="M21" s="8"/>
      <c r="N21" s="58"/>
    </row>
    <row r="22" spans="1:14">
      <c r="A22" s="6">
        <v>7</v>
      </c>
      <c r="B22" s="44" t="s">
        <v>160</v>
      </c>
      <c r="C22" s="44" t="s">
        <v>173</v>
      </c>
      <c r="D22" s="16" t="s">
        <v>20</v>
      </c>
      <c r="E22" s="17">
        <v>200073269</v>
      </c>
      <c r="F22" s="18" t="s">
        <v>17</v>
      </c>
      <c r="G22" s="50">
        <f t="shared" si="5"/>
        <v>7</v>
      </c>
      <c r="H22" s="51">
        <v>5</v>
      </c>
      <c r="I22" s="51">
        <v>2</v>
      </c>
      <c r="J22" s="8">
        <f t="shared" si="6"/>
        <v>37866503</v>
      </c>
      <c r="K22" s="8">
        <v>30516904</v>
      </c>
      <c r="L22" s="8">
        <v>7349599</v>
      </c>
      <c r="M22" s="8"/>
      <c r="N22" s="58"/>
    </row>
    <row r="23" spans="1:14">
      <c r="A23" s="6">
        <f t="shared" si="1"/>
        <v>8</v>
      </c>
      <c r="B23" s="44" t="s">
        <v>160</v>
      </c>
      <c r="C23" s="44" t="s">
        <v>173</v>
      </c>
      <c r="D23" s="16" t="s">
        <v>21</v>
      </c>
      <c r="E23" s="17">
        <v>200073269</v>
      </c>
      <c r="F23" s="18" t="s">
        <v>17</v>
      </c>
      <c r="G23" s="50">
        <f t="shared" si="5"/>
        <v>5</v>
      </c>
      <c r="H23" s="51">
        <v>5</v>
      </c>
      <c r="I23" s="51">
        <v>0</v>
      </c>
      <c r="J23" s="8">
        <f t="shared" si="6"/>
        <v>29670978</v>
      </c>
      <c r="K23" s="8">
        <v>23912499</v>
      </c>
      <c r="L23" s="8">
        <v>5758479</v>
      </c>
      <c r="M23" s="8"/>
      <c r="N23" s="31"/>
    </row>
    <row r="24" spans="1:14" s="66" customFormat="1" ht="37.5">
      <c r="A24" s="63"/>
      <c r="B24" s="44" t="s">
        <v>160</v>
      </c>
      <c r="C24" s="44" t="s">
        <v>171</v>
      </c>
      <c r="D24" s="19" t="s">
        <v>196</v>
      </c>
      <c r="E24" s="64">
        <v>200075756</v>
      </c>
      <c r="F24" s="31" t="s">
        <v>211</v>
      </c>
      <c r="G24" s="50">
        <v>1.75</v>
      </c>
      <c r="H24" s="51">
        <v>1.75</v>
      </c>
      <c r="I24" s="51">
        <v>0</v>
      </c>
      <c r="J24" s="14">
        <f>+K24+L24+M24</f>
        <v>162458</v>
      </c>
      <c r="K24" s="65">
        <f>124023+6152</f>
        <v>130175</v>
      </c>
      <c r="L24" s="65">
        <f>32218+65</f>
        <v>32283</v>
      </c>
      <c r="M24" s="14">
        <v>0</v>
      </c>
      <c r="N24" s="31"/>
    </row>
    <row r="25" spans="1:14" s="66" customFormat="1" ht="37.5">
      <c r="A25" s="63">
        <v>8</v>
      </c>
      <c r="B25" s="44" t="s">
        <v>160</v>
      </c>
      <c r="C25" s="44" t="s">
        <v>171</v>
      </c>
      <c r="D25" s="19" t="s">
        <v>197</v>
      </c>
      <c r="E25" s="64">
        <v>200075756</v>
      </c>
      <c r="F25" s="31" t="s">
        <v>22</v>
      </c>
      <c r="G25" s="50">
        <f t="shared" ref="G25:G31" si="7">SUM(H25:I25)</f>
        <v>15</v>
      </c>
      <c r="H25" s="51">
        <v>8</v>
      </c>
      <c r="I25" s="51">
        <v>7</v>
      </c>
      <c r="J25" s="14">
        <f t="shared" ref="J25:J31" si="8">+K25+L25+M25</f>
        <v>776965000</v>
      </c>
      <c r="K25" s="14">
        <f>1455800000-905280000</f>
        <v>550520000</v>
      </c>
      <c r="L25" s="14">
        <v>135290000</v>
      </c>
      <c r="M25" s="14">
        <f>144216000-53061000</f>
        <v>91155000</v>
      </c>
      <c r="N25" s="31"/>
    </row>
    <row r="26" spans="1:14" s="66" customFormat="1">
      <c r="A26" s="63">
        <f t="shared" si="1"/>
        <v>9</v>
      </c>
      <c r="B26" s="44" t="s">
        <v>160</v>
      </c>
      <c r="C26" s="44" t="s">
        <v>171</v>
      </c>
      <c r="D26" s="19" t="s">
        <v>23</v>
      </c>
      <c r="E26" s="64">
        <v>200075756</v>
      </c>
      <c r="F26" s="31" t="s">
        <v>22</v>
      </c>
      <c r="G26" s="50">
        <f t="shared" si="7"/>
        <v>9.5</v>
      </c>
      <c r="H26" s="51">
        <v>5</v>
      </c>
      <c r="I26" s="51">
        <v>4.5</v>
      </c>
      <c r="J26" s="14">
        <f t="shared" si="8"/>
        <v>289882600</v>
      </c>
      <c r="K26" s="14">
        <v>222103000</v>
      </c>
      <c r="L26" s="14">
        <v>54579600</v>
      </c>
      <c r="M26" s="14">
        <v>13200000</v>
      </c>
      <c r="N26" s="31"/>
    </row>
    <row r="27" spans="1:14" s="66" customFormat="1">
      <c r="A27" s="63">
        <v>9</v>
      </c>
      <c r="B27" s="44" t="s">
        <v>160</v>
      </c>
      <c r="C27" s="44" t="s">
        <v>171</v>
      </c>
      <c r="D27" s="19" t="s">
        <v>24</v>
      </c>
      <c r="E27" s="64">
        <v>200075756</v>
      </c>
      <c r="F27" s="31" t="s">
        <v>22</v>
      </c>
      <c r="G27" s="50">
        <f t="shared" si="7"/>
        <v>10.5</v>
      </c>
      <c r="H27" s="51">
        <v>6</v>
      </c>
      <c r="I27" s="51">
        <v>4.5</v>
      </c>
      <c r="J27" s="14">
        <f t="shared" si="8"/>
        <v>322990600</v>
      </c>
      <c r="K27" s="14">
        <v>249563000</v>
      </c>
      <c r="L27" s="14">
        <v>61327600</v>
      </c>
      <c r="M27" s="14">
        <v>12100000</v>
      </c>
      <c r="N27" s="31"/>
    </row>
    <row r="28" spans="1:14" s="66" customFormat="1">
      <c r="A28" s="63">
        <f t="shared" si="1"/>
        <v>10</v>
      </c>
      <c r="B28" s="44" t="s">
        <v>160</v>
      </c>
      <c r="C28" s="44" t="s">
        <v>171</v>
      </c>
      <c r="D28" s="19" t="s">
        <v>25</v>
      </c>
      <c r="E28" s="64">
        <v>200075756</v>
      </c>
      <c r="F28" s="31" t="s">
        <v>22</v>
      </c>
      <c r="G28" s="50">
        <f t="shared" si="7"/>
        <v>10.5</v>
      </c>
      <c r="H28" s="51">
        <v>6</v>
      </c>
      <c r="I28" s="51">
        <v>4.5</v>
      </c>
      <c r="J28" s="14">
        <f t="shared" si="8"/>
        <v>335223400</v>
      </c>
      <c r="K28" s="14">
        <v>257408000</v>
      </c>
      <c r="L28" s="14">
        <v>63255400</v>
      </c>
      <c r="M28" s="14">
        <v>14560000</v>
      </c>
      <c r="N28" s="31"/>
    </row>
    <row r="29" spans="1:14" s="66" customFormat="1">
      <c r="A29" s="63">
        <v>10</v>
      </c>
      <c r="B29" s="44" t="s">
        <v>160</v>
      </c>
      <c r="C29" s="44" t="s">
        <v>171</v>
      </c>
      <c r="D29" s="19" t="s">
        <v>26</v>
      </c>
      <c r="E29" s="64">
        <v>200075756</v>
      </c>
      <c r="F29" s="31" t="s">
        <v>22</v>
      </c>
      <c r="G29" s="50">
        <f t="shared" si="7"/>
        <v>0</v>
      </c>
      <c r="H29" s="51">
        <v>0</v>
      </c>
      <c r="I29" s="51">
        <v>0</v>
      </c>
      <c r="J29" s="14">
        <f t="shared" si="8"/>
        <v>0</v>
      </c>
      <c r="K29" s="14">
        <v>0</v>
      </c>
      <c r="L29" s="14">
        <v>0</v>
      </c>
      <c r="M29" s="14">
        <v>0</v>
      </c>
      <c r="N29" s="31"/>
    </row>
    <row r="30" spans="1:14" s="66" customFormat="1">
      <c r="A30" s="63">
        <f t="shared" si="1"/>
        <v>11</v>
      </c>
      <c r="B30" s="44" t="s">
        <v>160</v>
      </c>
      <c r="C30" s="44" t="s">
        <v>171</v>
      </c>
      <c r="D30" s="19" t="s">
        <v>27</v>
      </c>
      <c r="E30" s="64">
        <v>200075756</v>
      </c>
      <c r="F30" s="31" t="s">
        <v>22</v>
      </c>
      <c r="G30" s="50">
        <f t="shared" si="7"/>
        <v>9</v>
      </c>
      <c r="H30" s="51">
        <v>4</v>
      </c>
      <c r="I30" s="51">
        <v>5</v>
      </c>
      <c r="J30" s="14">
        <f t="shared" si="8"/>
        <v>232707900</v>
      </c>
      <c r="K30" s="14">
        <v>176206000</v>
      </c>
      <c r="L30" s="14">
        <v>43300900</v>
      </c>
      <c r="M30" s="14">
        <v>13201000</v>
      </c>
      <c r="N30" s="31"/>
    </row>
    <row r="31" spans="1:14" s="66" customFormat="1" ht="37.5">
      <c r="A31" s="63">
        <v>11</v>
      </c>
      <c r="B31" s="44" t="s">
        <v>160</v>
      </c>
      <c r="C31" s="44" t="s">
        <v>171</v>
      </c>
      <c r="D31" s="19" t="s">
        <v>28</v>
      </c>
      <c r="E31" s="64">
        <v>200075756</v>
      </c>
      <c r="F31" s="31" t="s">
        <v>22</v>
      </c>
      <c r="G31" s="50">
        <f t="shared" si="7"/>
        <v>0</v>
      </c>
      <c r="H31" s="51">
        <v>0</v>
      </c>
      <c r="I31" s="51">
        <v>0</v>
      </c>
      <c r="J31" s="14">
        <f t="shared" si="8"/>
        <v>0</v>
      </c>
      <c r="K31" s="14"/>
      <c r="L31" s="14"/>
      <c r="M31" s="14"/>
      <c r="N31" s="31"/>
    </row>
    <row r="32" spans="1:14" s="66" customFormat="1" ht="52.5" customHeight="1">
      <c r="A32" s="63"/>
      <c r="B32" s="44" t="s">
        <v>160</v>
      </c>
      <c r="C32" s="44" t="s">
        <v>171</v>
      </c>
      <c r="D32" s="19" t="s">
        <v>234</v>
      </c>
      <c r="E32" s="64">
        <v>200075756</v>
      </c>
      <c r="F32" s="31" t="s">
        <v>212</v>
      </c>
      <c r="G32" s="50">
        <v>5</v>
      </c>
      <c r="H32" s="51">
        <v>3</v>
      </c>
      <c r="I32" s="51">
        <v>0</v>
      </c>
      <c r="J32" s="65">
        <f>+K32+L32+M32</f>
        <v>201425</v>
      </c>
      <c r="K32" s="65">
        <f>136981+6781</f>
        <v>143762</v>
      </c>
      <c r="L32" s="65">
        <v>35581</v>
      </c>
      <c r="M32" s="14">
        <v>22082</v>
      </c>
      <c r="N32" s="31"/>
    </row>
    <row r="33" spans="1:14" s="66" customFormat="1" ht="37.5">
      <c r="A33" s="63"/>
      <c r="B33" s="44" t="s">
        <v>160</v>
      </c>
      <c r="C33" s="44" t="s">
        <v>172</v>
      </c>
      <c r="D33" s="19" t="s">
        <v>198</v>
      </c>
      <c r="E33" s="64">
        <v>200081654</v>
      </c>
      <c r="F33" s="31" t="s">
        <v>214</v>
      </c>
      <c r="G33" s="50">
        <v>1.75</v>
      </c>
      <c r="H33" s="51">
        <v>1.75</v>
      </c>
      <c r="I33" s="51"/>
      <c r="J33" s="14">
        <f t="shared" ref="J33:J40" si="9">+K33+L33+M33</f>
        <v>157909000</v>
      </c>
      <c r="K33" s="15">
        <v>126532000</v>
      </c>
      <c r="L33" s="15">
        <v>31377000</v>
      </c>
      <c r="M33" s="14">
        <v>0</v>
      </c>
      <c r="N33" s="31"/>
    </row>
    <row r="34" spans="1:14" s="66" customFormat="1" ht="37.5">
      <c r="A34" s="63">
        <f>+A31+1</f>
        <v>12</v>
      </c>
      <c r="B34" s="44" t="s">
        <v>160</v>
      </c>
      <c r="C34" s="44" t="s">
        <v>172</v>
      </c>
      <c r="D34" s="19" t="s">
        <v>199</v>
      </c>
      <c r="E34" s="64">
        <v>200081654</v>
      </c>
      <c r="F34" s="31" t="s">
        <v>29</v>
      </c>
      <c r="G34" s="50">
        <v>20</v>
      </c>
      <c r="H34" s="51">
        <v>12</v>
      </c>
      <c r="I34" s="51">
        <v>8</v>
      </c>
      <c r="J34" s="14">
        <f t="shared" si="9"/>
        <v>615279000</v>
      </c>
      <c r="K34" s="14">
        <v>401015000</v>
      </c>
      <c r="L34" s="14">
        <v>92163000</v>
      </c>
      <c r="M34" s="14">
        <v>122101000</v>
      </c>
      <c r="N34" s="31"/>
    </row>
    <row r="35" spans="1:14" s="66" customFormat="1" ht="37.5">
      <c r="A35" s="63">
        <v>12</v>
      </c>
      <c r="B35" s="44" t="s">
        <v>160</v>
      </c>
      <c r="C35" s="44" t="s">
        <v>172</v>
      </c>
      <c r="D35" s="19" t="s">
        <v>30</v>
      </c>
      <c r="E35" s="64">
        <v>200081654</v>
      </c>
      <c r="F35" s="31" t="s">
        <v>29</v>
      </c>
      <c r="G35" s="50">
        <v>8</v>
      </c>
      <c r="H35" s="51">
        <v>5</v>
      </c>
      <c r="I35" s="51">
        <v>3</v>
      </c>
      <c r="J35" s="14">
        <f t="shared" si="9"/>
        <v>207291000</v>
      </c>
      <c r="K35" s="14">
        <v>164688000</v>
      </c>
      <c r="L35" s="14">
        <v>42603000</v>
      </c>
      <c r="M35" s="14">
        <v>0</v>
      </c>
      <c r="N35" s="31"/>
    </row>
    <row r="36" spans="1:14" s="66" customFormat="1" ht="37.5">
      <c r="A36" s="63">
        <f t="shared" si="1"/>
        <v>13</v>
      </c>
      <c r="B36" s="44" t="s">
        <v>160</v>
      </c>
      <c r="C36" s="44" t="s">
        <v>172</v>
      </c>
      <c r="D36" s="19" t="s">
        <v>31</v>
      </c>
      <c r="E36" s="64">
        <v>200081654</v>
      </c>
      <c r="F36" s="31" t="s">
        <v>29</v>
      </c>
      <c r="G36" s="50">
        <v>6.5</v>
      </c>
      <c r="H36" s="51">
        <v>4</v>
      </c>
      <c r="I36" s="51">
        <v>2.5</v>
      </c>
      <c r="J36" s="14">
        <f t="shared" si="9"/>
        <v>207291000</v>
      </c>
      <c r="K36" s="14">
        <v>164688000</v>
      </c>
      <c r="L36" s="14">
        <v>42603000</v>
      </c>
      <c r="M36" s="14">
        <v>0</v>
      </c>
      <c r="N36" s="31"/>
    </row>
    <row r="37" spans="1:14" s="66" customFormat="1" ht="37.5">
      <c r="A37" s="63">
        <v>13</v>
      </c>
      <c r="B37" s="44" t="s">
        <v>160</v>
      </c>
      <c r="C37" s="44" t="s">
        <v>172</v>
      </c>
      <c r="D37" s="19" t="s">
        <v>32</v>
      </c>
      <c r="E37" s="64">
        <v>200081654</v>
      </c>
      <c r="F37" s="31" t="s">
        <v>29</v>
      </c>
      <c r="G37" s="50">
        <v>8.25</v>
      </c>
      <c r="H37" s="51">
        <v>5</v>
      </c>
      <c r="I37" s="51">
        <v>3.25</v>
      </c>
      <c r="J37" s="14">
        <f t="shared" si="9"/>
        <v>204462000</v>
      </c>
      <c r="K37" s="14">
        <v>162425000</v>
      </c>
      <c r="L37" s="14">
        <v>42037000</v>
      </c>
      <c r="M37" s="14">
        <v>0</v>
      </c>
      <c r="N37" s="31"/>
    </row>
    <row r="38" spans="1:14" s="66" customFormat="1" ht="37.5">
      <c r="A38" s="63">
        <f t="shared" si="1"/>
        <v>14</v>
      </c>
      <c r="B38" s="44" t="s">
        <v>160</v>
      </c>
      <c r="C38" s="44" t="s">
        <v>172</v>
      </c>
      <c r="D38" s="19" t="s">
        <v>33</v>
      </c>
      <c r="E38" s="64">
        <v>200081654</v>
      </c>
      <c r="F38" s="31" t="s">
        <v>29</v>
      </c>
      <c r="G38" s="50">
        <v>7</v>
      </c>
      <c r="H38" s="51">
        <v>4</v>
      </c>
      <c r="I38" s="51">
        <v>3</v>
      </c>
      <c r="J38" s="14">
        <f t="shared" si="9"/>
        <v>204336000</v>
      </c>
      <c r="K38" s="14">
        <v>162325000</v>
      </c>
      <c r="L38" s="14">
        <v>42011000</v>
      </c>
      <c r="M38" s="14">
        <v>0</v>
      </c>
      <c r="N38" s="31"/>
    </row>
    <row r="39" spans="1:14" s="66" customFormat="1">
      <c r="A39" s="63">
        <v>14</v>
      </c>
      <c r="B39" s="44" t="s">
        <v>160</v>
      </c>
      <c r="C39" s="44" t="s">
        <v>172</v>
      </c>
      <c r="D39" s="19" t="s">
        <v>34</v>
      </c>
      <c r="E39" s="64">
        <v>200081654</v>
      </c>
      <c r="F39" s="31" t="s">
        <v>29</v>
      </c>
      <c r="G39" s="50">
        <f t="shared" ref="G39:G40" si="10">SUM(H39:I39)</f>
        <v>0</v>
      </c>
      <c r="H39" s="51"/>
      <c r="I39" s="51"/>
      <c r="J39" s="14">
        <f t="shared" si="9"/>
        <v>0</v>
      </c>
      <c r="K39" s="14">
        <v>0</v>
      </c>
      <c r="L39" s="14">
        <v>0</v>
      </c>
      <c r="M39" s="14">
        <v>0</v>
      </c>
      <c r="N39" s="31"/>
    </row>
    <row r="40" spans="1:14" s="66" customFormat="1">
      <c r="A40" s="63">
        <f t="shared" si="1"/>
        <v>15</v>
      </c>
      <c r="B40" s="44" t="s">
        <v>160</v>
      </c>
      <c r="C40" s="44" t="s">
        <v>172</v>
      </c>
      <c r="D40" s="19" t="s">
        <v>35</v>
      </c>
      <c r="E40" s="64">
        <v>200081654</v>
      </c>
      <c r="F40" s="31" t="s">
        <v>29</v>
      </c>
      <c r="G40" s="50">
        <f t="shared" si="10"/>
        <v>0</v>
      </c>
      <c r="H40" s="51"/>
      <c r="I40" s="51"/>
      <c r="J40" s="14">
        <f t="shared" si="9"/>
        <v>0</v>
      </c>
      <c r="K40" s="14">
        <v>0</v>
      </c>
      <c r="L40" s="14">
        <v>0</v>
      </c>
      <c r="M40" s="14">
        <v>0</v>
      </c>
      <c r="N40" s="31"/>
    </row>
    <row r="41" spans="1:14" s="66" customFormat="1" ht="52.5" customHeight="1">
      <c r="A41" s="63"/>
      <c r="B41" s="44" t="s">
        <v>160</v>
      </c>
      <c r="C41" s="44" t="s">
        <v>172</v>
      </c>
      <c r="D41" s="19" t="s">
        <v>229</v>
      </c>
      <c r="E41" s="64">
        <v>200081654</v>
      </c>
      <c r="F41" s="31" t="s">
        <v>215</v>
      </c>
      <c r="G41" s="50">
        <v>3</v>
      </c>
      <c r="H41" s="50">
        <v>3</v>
      </c>
      <c r="I41" s="51"/>
      <c r="J41" s="65">
        <v>118655</v>
      </c>
      <c r="K41" s="65">
        <v>97306.4</v>
      </c>
      <c r="L41" s="65">
        <v>21348.5</v>
      </c>
      <c r="M41" s="14">
        <v>11000</v>
      </c>
      <c r="N41" s="31"/>
    </row>
    <row r="42" spans="1:14" s="66" customFormat="1" ht="52.5" customHeight="1">
      <c r="A42" s="63"/>
      <c r="B42" s="44" t="s">
        <v>160</v>
      </c>
      <c r="C42" s="44" t="s">
        <v>172</v>
      </c>
      <c r="D42" s="19" t="s">
        <v>230</v>
      </c>
      <c r="E42" s="64">
        <v>200081654</v>
      </c>
      <c r="F42" s="31" t="s">
        <v>215</v>
      </c>
      <c r="G42" s="50">
        <v>3</v>
      </c>
      <c r="H42" s="50">
        <v>3</v>
      </c>
      <c r="I42" s="51"/>
      <c r="J42" s="65">
        <v>118655</v>
      </c>
      <c r="K42" s="65">
        <v>97306.4</v>
      </c>
      <c r="L42" s="65">
        <v>21348.5</v>
      </c>
      <c r="M42" s="14">
        <v>11000</v>
      </c>
      <c r="N42" s="31"/>
    </row>
    <row r="43" spans="1:14" ht="37.5">
      <c r="A43" s="6">
        <v>15</v>
      </c>
      <c r="B43" s="44" t="s">
        <v>160</v>
      </c>
      <c r="C43" s="44" t="s">
        <v>174</v>
      </c>
      <c r="D43" s="16" t="s">
        <v>220</v>
      </c>
      <c r="E43" s="17">
        <v>200084738</v>
      </c>
      <c r="F43" s="18" t="s">
        <v>43</v>
      </c>
      <c r="G43" s="50">
        <f t="shared" ref="G43" si="11">SUM(H43:I43)</f>
        <v>1.75</v>
      </c>
      <c r="H43" s="51">
        <v>1.75</v>
      </c>
      <c r="I43" s="51">
        <v>0</v>
      </c>
      <c r="J43" s="8">
        <f t="shared" ref="J43" si="12">+K43+L43+M43</f>
        <v>135111000</v>
      </c>
      <c r="K43" s="9">
        <v>108256000</v>
      </c>
      <c r="L43" s="9">
        <v>26855000</v>
      </c>
      <c r="M43" s="9">
        <v>0</v>
      </c>
      <c r="N43" s="31"/>
    </row>
    <row r="44" spans="1:14" ht="37.5">
      <c r="A44" s="6">
        <f t="shared" si="1"/>
        <v>16</v>
      </c>
      <c r="B44" s="44" t="s">
        <v>160</v>
      </c>
      <c r="C44" s="44" t="s">
        <v>174</v>
      </c>
      <c r="D44" s="16" t="s">
        <v>36</v>
      </c>
      <c r="E44" s="17">
        <v>200084738</v>
      </c>
      <c r="F44" s="18" t="s">
        <v>37</v>
      </c>
      <c r="G44" s="50">
        <f t="shared" si="2"/>
        <v>22.5</v>
      </c>
      <c r="H44" s="51">
        <v>12</v>
      </c>
      <c r="I44" s="51">
        <v>10.5</v>
      </c>
      <c r="J44" s="8">
        <f t="shared" ref="J44:J86" si="13">+K44+L44+M44</f>
        <v>640578000</v>
      </c>
      <c r="K44" s="9">
        <v>408211000</v>
      </c>
      <c r="L44" s="9">
        <v>102050000</v>
      </c>
      <c r="M44" s="9">
        <v>130317000</v>
      </c>
      <c r="N44" s="31"/>
    </row>
    <row r="45" spans="1:14">
      <c r="A45" s="6">
        <v>16</v>
      </c>
      <c r="B45" s="44" t="s">
        <v>160</v>
      </c>
      <c r="C45" s="44" t="s">
        <v>174</v>
      </c>
      <c r="D45" s="16" t="s">
        <v>38</v>
      </c>
      <c r="E45" s="17">
        <v>200084738</v>
      </c>
      <c r="F45" s="18" t="s">
        <v>37</v>
      </c>
      <c r="G45" s="50">
        <f>SUM(H45:I45)</f>
        <v>9</v>
      </c>
      <c r="H45" s="51">
        <v>5</v>
      </c>
      <c r="I45" s="51">
        <v>4</v>
      </c>
      <c r="J45" s="8">
        <f t="shared" si="13"/>
        <v>240060000</v>
      </c>
      <c r="K45" s="9">
        <v>192890000</v>
      </c>
      <c r="L45" s="9">
        <v>47170000</v>
      </c>
      <c r="M45" s="9">
        <v>0</v>
      </c>
      <c r="N45" s="31"/>
    </row>
    <row r="46" spans="1:14" ht="37.5">
      <c r="A46" s="6">
        <f t="shared" si="1"/>
        <v>17</v>
      </c>
      <c r="B46" s="44" t="s">
        <v>160</v>
      </c>
      <c r="C46" s="44" t="s">
        <v>174</v>
      </c>
      <c r="D46" s="16" t="s">
        <v>39</v>
      </c>
      <c r="E46" s="17">
        <v>200084738</v>
      </c>
      <c r="F46" s="18" t="s">
        <v>37</v>
      </c>
      <c r="G46" s="50">
        <f t="shared" si="2"/>
        <v>9.5</v>
      </c>
      <c r="H46" s="51">
        <v>5</v>
      </c>
      <c r="I46" s="51">
        <v>4.5</v>
      </c>
      <c r="J46" s="8">
        <f t="shared" si="13"/>
        <v>251521000</v>
      </c>
      <c r="K46" s="9">
        <v>201205000</v>
      </c>
      <c r="L46" s="9">
        <v>50316000</v>
      </c>
      <c r="M46" s="9">
        <v>0</v>
      </c>
      <c r="N46" s="31"/>
    </row>
    <row r="47" spans="1:14">
      <c r="A47" s="6">
        <v>17</v>
      </c>
      <c r="B47" s="44" t="s">
        <v>160</v>
      </c>
      <c r="C47" s="44" t="s">
        <v>174</v>
      </c>
      <c r="D47" s="16" t="s">
        <v>40</v>
      </c>
      <c r="E47" s="17">
        <v>200084738</v>
      </c>
      <c r="F47" s="18" t="s">
        <v>37</v>
      </c>
      <c r="G47" s="50">
        <f t="shared" si="2"/>
        <v>9</v>
      </c>
      <c r="H47" s="51">
        <v>5</v>
      </c>
      <c r="I47" s="51">
        <v>4</v>
      </c>
      <c r="J47" s="8">
        <f t="shared" si="13"/>
        <v>240060000</v>
      </c>
      <c r="K47" s="9">
        <v>192890000</v>
      </c>
      <c r="L47" s="9">
        <v>47170000</v>
      </c>
      <c r="M47" s="9">
        <v>0</v>
      </c>
      <c r="N47" s="31"/>
    </row>
    <row r="48" spans="1:14">
      <c r="A48" s="6">
        <f t="shared" si="1"/>
        <v>18</v>
      </c>
      <c r="B48" s="44" t="s">
        <v>160</v>
      </c>
      <c r="C48" s="44" t="s">
        <v>174</v>
      </c>
      <c r="D48" s="16" t="s">
        <v>41</v>
      </c>
      <c r="E48" s="17">
        <v>200084738</v>
      </c>
      <c r="F48" s="18" t="s">
        <v>37</v>
      </c>
      <c r="G48" s="50">
        <f t="shared" si="2"/>
        <v>8</v>
      </c>
      <c r="H48" s="51">
        <v>4</v>
      </c>
      <c r="I48" s="51">
        <v>4</v>
      </c>
      <c r="J48" s="8">
        <f t="shared" si="13"/>
        <v>206607000</v>
      </c>
      <c r="K48" s="9">
        <v>165447000</v>
      </c>
      <c r="L48" s="9">
        <v>41160000</v>
      </c>
      <c r="M48" s="9">
        <v>0</v>
      </c>
      <c r="N48" s="31"/>
    </row>
    <row r="49" spans="1:14">
      <c r="A49" s="6">
        <v>18</v>
      </c>
      <c r="B49" s="44" t="s">
        <v>160</v>
      </c>
      <c r="C49" s="44" t="s">
        <v>174</v>
      </c>
      <c r="D49" s="16" t="s">
        <v>42</v>
      </c>
      <c r="E49" s="17">
        <v>200084738</v>
      </c>
      <c r="F49" s="18" t="s">
        <v>37</v>
      </c>
      <c r="G49" s="50">
        <f t="shared" si="2"/>
        <v>0</v>
      </c>
      <c r="H49" s="51">
        <v>0</v>
      </c>
      <c r="I49" s="51">
        <v>0</v>
      </c>
      <c r="J49" s="8">
        <f t="shared" si="13"/>
        <v>0</v>
      </c>
      <c r="K49" s="9">
        <v>0</v>
      </c>
      <c r="L49" s="9">
        <v>0</v>
      </c>
      <c r="M49" s="9">
        <v>0</v>
      </c>
      <c r="N49" s="31"/>
    </row>
    <row r="50" spans="1:14" s="66" customFormat="1" ht="37.5">
      <c r="A50" s="63">
        <v>20</v>
      </c>
      <c r="B50" s="44" t="s">
        <v>160</v>
      </c>
      <c r="C50" s="44" t="s">
        <v>174</v>
      </c>
      <c r="D50" s="19" t="s">
        <v>226</v>
      </c>
      <c r="E50" s="64">
        <v>200084738</v>
      </c>
      <c r="F50" s="31" t="s">
        <v>44</v>
      </c>
      <c r="G50" s="50">
        <v>3</v>
      </c>
      <c r="H50" s="51">
        <v>3</v>
      </c>
      <c r="I50" s="51">
        <v>0</v>
      </c>
      <c r="J50" s="14">
        <f t="shared" si="13"/>
        <v>93902000</v>
      </c>
      <c r="K50" s="15">
        <v>57506000</v>
      </c>
      <c r="L50" s="15">
        <v>14384000</v>
      </c>
      <c r="M50" s="15">
        <v>22012000</v>
      </c>
      <c r="N50" s="31"/>
    </row>
    <row r="51" spans="1:14" s="66" customFormat="1" ht="27" customHeight="1">
      <c r="A51" s="63">
        <v>21</v>
      </c>
      <c r="B51" s="44" t="s">
        <v>160</v>
      </c>
      <c r="C51" s="44" t="s">
        <v>174</v>
      </c>
      <c r="D51" s="19" t="s">
        <v>227</v>
      </c>
      <c r="E51" s="64">
        <v>200084738</v>
      </c>
      <c r="F51" s="31" t="s">
        <v>44</v>
      </c>
      <c r="G51" s="50">
        <v>2</v>
      </c>
      <c r="H51" s="51">
        <v>2</v>
      </c>
      <c r="I51" s="51">
        <v>0</v>
      </c>
      <c r="J51" s="14">
        <f t="shared" si="13"/>
        <v>71704000</v>
      </c>
      <c r="K51" s="15">
        <v>57504000</v>
      </c>
      <c r="L51" s="15">
        <v>14200000</v>
      </c>
      <c r="M51" s="15">
        <v>0</v>
      </c>
      <c r="N51" s="31"/>
    </row>
    <row r="52" spans="1:14" s="66" customFormat="1" ht="39" customHeight="1">
      <c r="A52" s="63">
        <v>22</v>
      </c>
      <c r="B52" s="44" t="s">
        <v>160</v>
      </c>
      <c r="C52" s="44" t="s">
        <v>174</v>
      </c>
      <c r="D52" s="19" t="s">
        <v>228</v>
      </c>
      <c r="E52" s="64">
        <v>200084738</v>
      </c>
      <c r="F52" s="31" t="s">
        <v>44</v>
      </c>
      <c r="G52" s="50">
        <v>2</v>
      </c>
      <c r="H52" s="51">
        <v>2</v>
      </c>
      <c r="I52" s="51">
        <v>0</v>
      </c>
      <c r="J52" s="14">
        <f t="shared" si="13"/>
        <v>71704000</v>
      </c>
      <c r="K52" s="15">
        <v>57504000</v>
      </c>
      <c r="L52" s="15">
        <v>14200000</v>
      </c>
      <c r="M52" s="15">
        <v>0</v>
      </c>
      <c r="N52" s="31"/>
    </row>
    <row r="53" spans="1:14" ht="37.5">
      <c r="A53" s="6">
        <v>19</v>
      </c>
      <c r="B53" s="44" t="s">
        <v>160</v>
      </c>
      <c r="C53" s="44" t="s">
        <v>175</v>
      </c>
      <c r="D53" s="16" t="s">
        <v>221</v>
      </c>
      <c r="E53" s="17">
        <v>200088827</v>
      </c>
      <c r="F53" s="18" t="s">
        <v>55</v>
      </c>
      <c r="G53" s="50">
        <f t="shared" ref="G53" si="14">SUM(H53:I53)</f>
        <v>1.75</v>
      </c>
      <c r="H53" s="51">
        <v>1.75</v>
      </c>
      <c r="I53" s="51">
        <v>0</v>
      </c>
      <c r="J53" s="8">
        <f t="shared" ref="J53" si="15">+K53+L53+M53</f>
        <v>126683000</v>
      </c>
      <c r="K53" s="8">
        <v>101508000</v>
      </c>
      <c r="L53" s="8">
        <v>25175000</v>
      </c>
      <c r="M53" s="8">
        <v>0</v>
      </c>
      <c r="N53" s="31"/>
    </row>
    <row r="54" spans="1:14">
      <c r="A54" s="6">
        <f t="shared" si="1"/>
        <v>20</v>
      </c>
      <c r="B54" s="44" t="s">
        <v>160</v>
      </c>
      <c r="C54" s="44" t="s">
        <v>175</v>
      </c>
      <c r="D54" s="16" t="s">
        <v>45</v>
      </c>
      <c r="E54" s="17">
        <v>200088827</v>
      </c>
      <c r="F54" s="18" t="s">
        <v>46</v>
      </c>
      <c r="G54" s="50">
        <f t="shared" si="2"/>
        <v>22</v>
      </c>
      <c r="H54" s="51">
        <v>10</v>
      </c>
      <c r="I54" s="51">
        <v>12</v>
      </c>
      <c r="J54" s="8">
        <f t="shared" si="13"/>
        <v>689558300</v>
      </c>
      <c r="K54" s="8">
        <v>454500500</v>
      </c>
      <c r="L54" s="8">
        <v>113262800</v>
      </c>
      <c r="M54" s="8">
        <v>121795000</v>
      </c>
      <c r="N54" s="31"/>
    </row>
    <row r="55" spans="1:14">
      <c r="A55" s="6">
        <v>20</v>
      </c>
      <c r="B55" s="44" t="s">
        <v>160</v>
      </c>
      <c r="C55" s="44" t="s">
        <v>175</v>
      </c>
      <c r="D55" s="16" t="s">
        <v>47</v>
      </c>
      <c r="E55" s="17">
        <v>200088827</v>
      </c>
      <c r="F55" s="18" t="s">
        <v>46</v>
      </c>
      <c r="G55" s="50">
        <f t="shared" si="2"/>
        <v>11.5</v>
      </c>
      <c r="H55" s="51">
        <v>5</v>
      </c>
      <c r="I55" s="51">
        <v>6.5</v>
      </c>
      <c r="J55" s="8">
        <f t="shared" si="13"/>
        <v>288552100</v>
      </c>
      <c r="K55" s="8">
        <v>223469700</v>
      </c>
      <c r="L55" s="8">
        <v>55482400</v>
      </c>
      <c r="M55" s="8">
        <v>9600000</v>
      </c>
      <c r="N55" s="31"/>
    </row>
    <row r="56" spans="1:14">
      <c r="A56" s="6">
        <f t="shared" si="1"/>
        <v>21</v>
      </c>
      <c r="B56" s="44" t="s">
        <v>160</v>
      </c>
      <c r="C56" s="44" t="s">
        <v>175</v>
      </c>
      <c r="D56" s="16" t="s">
        <v>48</v>
      </c>
      <c r="E56" s="17">
        <v>200088827</v>
      </c>
      <c r="F56" s="18" t="s">
        <v>46</v>
      </c>
      <c r="G56" s="50">
        <f t="shared" si="2"/>
        <v>11.5</v>
      </c>
      <c r="H56" s="51">
        <v>5</v>
      </c>
      <c r="I56" s="51">
        <v>6.5</v>
      </c>
      <c r="J56" s="8">
        <f t="shared" si="13"/>
        <v>289052400</v>
      </c>
      <c r="K56" s="8">
        <v>223469700</v>
      </c>
      <c r="L56" s="8">
        <v>55482700</v>
      </c>
      <c r="M56" s="8">
        <v>10100000</v>
      </c>
      <c r="N56" s="31"/>
    </row>
    <row r="57" spans="1:14">
      <c r="A57" s="6">
        <v>21</v>
      </c>
      <c r="B57" s="44" t="s">
        <v>160</v>
      </c>
      <c r="C57" s="44" t="s">
        <v>175</v>
      </c>
      <c r="D57" s="16" t="s">
        <v>49</v>
      </c>
      <c r="E57" s="17">
        <v>200088827</v>
      </c>
      <c r="F57" s="18" t="s">
        <v>46</v>
      </c>
      <c r="G57" s="50">
        <f t="shared" si="2"/>
        <v>12</v>
      </c>
      <c r="H57" s="51">
        <v>5</v>
      </c>
      <c r="I57" s="51">
        <v>7</v>
      </c>
      <c r="J57" s="8">
        <f t="shared" si="13"/>
        <v>309870800</v>
      </c>
      <c r="K57" s="8">
        <v>230759500</v>
      </c>
      <c r="L57" s="8">
        <v>57211300</v>
      </c>
      <c r="M57" s="8">
        <v>21900000</v>
      </c>
      <c r="N57" s="31"/>
    </row>
    <row r="58" spans="1:14">
      <c r="A58" s="6">
        <f t="shared" si="1"/>
        <v>22</v>
      </c>
      <c r="B58" s="44" t="s">
        <v>160</v>
      </c>
      <c r="C58" s="44" t="s">
        <v>175</v>
      </c>
      <c r="D58" s="16" t="s">
        <v>50</v>
      </c>
      <c r="E58" s="17">
        <v>200088827</v>
      </c>
      <c r="F58" s="18" t="s">
        <v>46</v>
      </c>
      <c r="G58" s="50">
        <f t="shared" si="2"/>
        <v>5</v>
      </c>
      <c r="H58" s="51">
        <v>3</v>
      </c>
      <c r="I58" s="51">
        <v>2</v>
      </c>
      <c r="J58" s="8">
        <f t="shared" si="13"/>
        <v>136693600</v>
      </c>
      <c r="K58" s="8">
        <v>109332800</v>
      </c>
      <c r="L58" s="8">
        <v>27360800</v>
      </c>
      <c r="M58" s="8">
        <v>0</v>
      </c>
      <c r="N58" s="31"/>
    </row>
    <row r="59" spans="1:14">
      <c r="A59" s="6">
        <v>22</v>
      </c>
      <c r="B59" s="44" t="s">
        <v>160</v>
      </c>
      <c r="C59" s="44" t="s">
        <v>175</v>
      </c>
      <c r="D59" s="16" t="s">
        <v>51</v>
      </c>
      <c r="E59" s="17">
        <v>200088827</v>
      </c>
      <c r="F59" s="18" t="s">
        <v>46</v>
      </c>
      <c r="G59" s="50">
        <f t="shared" si="2"/>
        <v>2</v>
      </c>
      <c r="H59" s="51">
        <v>2</v>
      </c>
      <c r="I59" s="51">
        <v>0</v>
      </c>
      <c r="J59" s="8">
        <f t="shared" si="13"/>
        <v>69488000</v>
      </c>
      <c r="K59" s="8">
        <v>56102500</v>
      </c>
      <c r="L59" s="8">
        <v>13385500</v>
      </c>
      <c r="M59" s="8">
        <v>0</v>
      </c>
      <c r="N59" s="31"/>
    </row>
    <row r="60" spans="1:14">
      <c r="A60" s="6">
        <f t="shared" si="1"/>
        <v>23</v>
      </c>
      <c r="B60" s="44" t="s">
        <v>160</v>
      </c>
      <c r="C60" s="44" t="s">
        <v>175</v>
      </c>
      <c r="D60" s="16" t="s">
        <v>52</v>
      </c>
      <c r="E60" s="17">
        <v>200088827</v>
      </c>
      <c r="F60" s="18" t="s">
        <v>46</v>
      </c>
      <c r="G60" s="50">
        <f t="shared" si="2"/>
        <v>2</v>
      </c>
      <c r="H60" s="51">
        <v>2</v>
      </c>
      <c r="I60" s="51">
        <v>0</v>
      </c>
      <c r="J60" s="8">
        <f t="shared" si="13"/>
        <v>69488000</v>
      </c>
      <c r="K60" s="8">
        <v>56102500</v>
      </c>
      <c r="L60" s="8">
        <v>13385500</v>
      </c>
      <c r="M60" s="8">
        <v>0</v>
      </c>
      <c r="N60" s="31"/>
    </row>
    <row r="61" spans="1:14">
      <c r="A61" s="6">
        <v>23</v>
      </c>
      <c r="B61" s="44" t="s">
        <v>160</v>
      </c>
      <c r="C61" s="44" t="s">
        <v>175</v>
      </c>
      <c r="D61" s="16" t="s">
        <v>53</v>
      </c>
      <c r="E61" s="17">
        <v>200088827</v>
      </c>
      <c r="F61" s="18" t="s">
        <v>46</v>
      </c>
      <c r="G61" s="50">
        <f t="shared" si="2"/>
        <v>8</v>
      </c>
      <c r="H61" s="51">
        <v>4</v>
      </c>
      <c r="I61" s="51">
        <v>4</v>
      </c>
      <c r="J61" s="8">
        <f t="shared" si="13"/>
        <v>244125800</v>
      </c>
      <c r="K61" s="8">
        <v>187931800</v>
      </c>
      <c r="L61" s="8">
        <v>46814000</v>
      </c>
      <c r="M61" s="8">
        <v>9380000</v>
      </c>
      <c r="N61" s="31"/>
    </row>
    <row r="62" spans="1:14">
      <c r="A62" s="6">
        <f t="shared" si="1"/>
        <v>24</v>
      </c>
      <c r="B62" s="44" t="s">
        <v>160</v>
      </c>
      <c r="C62" s="44" t="s">
        <v>175</v>
      </c>
      <c r="D62" s="16" t="s">
        <v>56</v>
      </c>
      <c r="E62" s="17">
        <v>200088827</v>
      </c>
      <c r="F62" s="18" t="s">
        <v>57</v>
      </c>
      <c r="G62" s="50">
        <f t="shared" si="2"/>
        <v>2</v>
      </c>
      <c r="H62" s="51">
        <v>2</v>
      </c>
      <c r="I62" s="51">
        <v>0</v>
      </c>
      <c r="J62" s="8">
        <f t="shared" si="13"/>
        <v>82770000</v>
      </c>
      <c r="K62" s="8">
        <v>57506000</v>
      </c>
      <c r="L62" s="8">
        <v>14263000</v>
      </c>
      <c r="M62" s="8">
        <v>11001000</v>
      </c>
      <c r="N62" s="31"/>
    </row>
    <row r="63" spans="1:14" ht="37.5">
      <c r="A63" s="6">
        <v>24</v>
      </c>
      <c r="B63" s="44" t="s">
        <v>160</v>
      </c>
      <c r="C63" s="44" t="s">
        <v>182</v>
      </c>
      <c r="D63" s="16" t="s">
        <v>222</v>
      </c>
      <c r="E63" s="17">
        <v>202037698</v>
      </c>
      <c r="F63" s="21" t="s">
        <v>65</v>
      </c>
      <c r="G63" s="50">
        <f t="shared" ref="G63" si="16">SUM(H63:I63)</f>
        <v>1.75</v>
      </c>
      <c r="H63" s="51">
        <v>1.75</v>
      </c>
      <c r="I63" s="51">
        <v>0</v>
      </c>
      <c r="J63" s="10">
        <f t="shared" si="13"/>
        <v>152921000</v>
      </c>
      <c r="K63" s="8">
        <v>122534000</v>
      </c>
      <c r="L63" s="8">
        <v>30387000</v>
      </c>
      <c r="M63" s="8">
        <v>0</v>
      </c>
      <c r="N63" s="31"/>
    </row>
    <row r="64" spans="1:14" ht="37.5">
      <c r="A64" s="6">
        <f t="shared" si="1"/>
        <v>25</v>
      </c>
      <c r="B64" s="44" t="s">
        <v>160</v>
      </c>
      <c r="C64" s="44" t="s">
        <v>182</v>
      </c>
      <c r="D64" s="16" t="s">
        <v>58</v>
      </c>
      <c r="E64" s="17">
        <v>202037698</v>
      </c>
      <c r="F64" s="18" t="s">
        <v>59</v>
      </c>
      <c r="G64" s="50">
        <f t="shared" si="2"/>
        <v>19</v>
      </c>
      <c r="H64" s="51">
        <v>12</v>
      </c>
      <c r="I64" s="51">
        <v>7</v>
      </c>
      <c r="J64" s="10">
        <f t="shared" ref="J64:J70" si="17">+K64+L64+M64</f>
        <v>663548332</v>
      </c>
      <c r="K64" s="8">
        <v>396987192</v>
      </c>
      <c r="L64" s="8">
        <v>98515140</v>
      </c>
      <c r="M64" s="8">
        <v>168046000</v>
      </c>
      <c r="N64" s="31"/>
    </row>
    <row r="65" spans="1:14" ht="37.5">
      <c r="A65" s="6">
        <v>25</v>
      </c>
      <c r="B65" s="44" t="s">
        <v>160</v>
      </c>
      <c r="C65" s="44" t="s">
        <v>182</v>
      </c>
      <c r="D65" s="16" t="s">
        <v>60</v>
      </c>
      <c r="E65" s="17">
        <v>202037698</v>
      </c>
      <c r="F65" s="18" t="s">
        <v>59</v>
      </c>
      <c r="G65" s="50">
        <f t="shared" si="2"/>
        <v>10</v>
      </c>
      <c r="H65" s="51">
        <v>5</v>
      </c>
      <c r="I65" s="51">
        <v>5</v>
      </c>
      <c r="J65" s="10">
        <f t="shared" si="17"/>
        <v>375389834</v>
      </c>
      <c r="K65" s="8">
        <v>241898904</v>
      </c>
      <c r="L65" s="8">
        <v>59990930</v>
      </c>
      <c r="M65" s="8">
        <v>73500000</v>
      </c>
      <c r="N65" s="31"/>
    </row>
    <row r="66" spans="1:14" ht="37.5">
      <c r="A66" s="6">
        <f t="shared" si="1"/>
        <v>26</v>
      </c>
      <c r="B66" s="44" t="s">
        <v>160</v>
      </c>
      <c r="C66" s="44" t="s">
        <v>182</v>
      </c>
      <c r="D66" s="16" t="s">
        <v>61</v>
      </c>
      <c r="E66" s="17">
        <v>202037698</v>
      </c>
      <c r="F66" s="18" t="s">
        <v>59</v>
      </c>
      <c r="G66" s="50">
        <f t="shared" si="2"/>
        <v>10</v>
      </c>
      <c r="H66" s="51">
        <v>5</v>
      </c>
      <c r="I66" s="51">
        <v>5</v>
      </c>
      <c r="J66" s="10">
        <f t="shared" si="17"/>
        <v>392389834</v>
      </c>
      <c r="K66" s="8">
        <v>241898904</v>
      </c>
      <c r="L66" s="8">
        <v>59990930</v>
      </c>
      <c r="M66" s="8">
        <v>90500000</v>
      </c>
      <c r="N66" s="31"/>
    </row>
    <row r="67" spans="1:14" ht="37.5">
      <c r="A67" s="6">
        <v>26</v>
      </c>
      <c r="B67" s="44" t="s">
        <v>160</v>
      </c>
      <c r="C67" s="44" t="s">
        <v>182</v>
      </c>
      <c r="D67" s="16" t="s">
        <v>62</v>
      </c>
      <c r="E67" s="17">
        <v>202037698</v>
      </c>
      <c r="F67" s="18" t="s">
        <v>59</v>
      </c>
      <c r="G67" s="50">
        <f t="shared" si="2"/>
        <v>0</v>
      </c>
      <c r="H67" s="51">
        <v>0</v>
      </c>
      <c r="I67" s="51">
        <v>0</v>
      </c>
      <c r="J67" s="10">
        <f t="shared" si="17"/>
        <v>0</v>
      </c>
      <c r="K67" s="8">
        <v>0</v>
      </c>
      <c r="L67" s="8">
        <v>0</v>
      </c>
      <c r="M67" s="8">
        <v>0</v>
      </c>
      <c r="N67" s="31"/>
    </row>
    <row r="68" spans="1:14" ht="37.5">
      <c r="A68" s="6">
        <f t="shared" si="1"/>
        <v>27</v>
      </c>
      <c r="B68" s="44" t="s">
        <v>160</v>
      </c>
      <c r="C68" s="44" t="s">
        <v>182</v>
      </c>
      <c r="D68" s="16" t="s">
        <v>63</v>
      </c>
      <c r="E68" s="17">
        <v>202037698</v>
      </c>
      <c r="F68" s="18" t="s">
        <v>59</v>
      </c>
      <c r="G68" s="50">
        <f t="shared" si="2"/>
        <v>1</v>
      </c>
      <c r="H68" s="51">
        <v>0</v>
      </c>
      <c r="I68" s="51">
        <v>1</v>
      </c>
      <c r="J68" s="10">
        <f t="shared" si="17"/>
        <v>20790000</v>
      </c>
      <c r="K68" s="8">
        <v>16632000</v>
      </c>
      <c r="L68" s="8">
        <v>4158000</v>
      </c>
      <c r="M68" s="8">
        <v>0</v>
      </c>
      <c r="N68" s="31"/>
    </row>
    <row r="69" spans="1:14" ht="37.5">
      <c r="A69" s="6">
        <v>27</v>
      </c>
      <c r="B69" s="44" t="s">
        <v>160</v>
      </c>
      <c r="C69" s="44" t="s">
        <v>182</v>
      </c>
      <c r="D69" s="16" t="s">
        <v>223</v>
      </c>
      <c r="E69" s="17">
        <v>202037698</v>
      </c>
      <c r="F69" s="21" t="s">
        <v>64</v>
      </c>
      <c r="G69" s="50">
        <f t="shared" si="2"/>
        <v>5</v>
      </c>
      <c r="H69" s="51">
        <v>5</v>
      </c>
      <c r="I69" s="51">
        <v>0</v>
      </c>
      <c r="J69" s="10">
        <f t="shared" si="17"/>
        <v>201425000</v>
      </c>
      <c r="K69" s="8">
        <v>143762000</v>
      </c>
      <c r="L69" s="8">
        <v>35663000</v>
      </c>
      <c r="M69" s="8">
        <v>22000000</v>
      </c>
      <c r="N69" s="31"/>
    </row>
    <row r="70" spans="1:14">
      <c r="A70" s="6">
        <f t="shared" si="1"/>
        <v>28</v>
      </c>
      <c r="B70" s="44" t="s">
        <v>160</v>
      </c>
      <c r="C70" s="44" t="s">
        <v>176</v>
      </c>
      <c r="D70" s="16" t="s">
        <v>191</v>
      </c>
      <c r="E70" s="17">
        <v>200099544</v>
      </c>
      <c r="F70" s="18" t="s">
        <v>190</v>
      </c>
      <c r="G70" s="50">
        <f t="shared" si="2"/>
        <v>1.75</v>
      </c>
      <c r="H70" s="51">
        <v>1.75</v>
      </c>
      <c r="I70" s="51">
        <v>0</v>
      </c>
      <c r="J70" s="8">
        <f t="shared" si="17"/>
        <v>237310</v>
      </c>
      <c r="K70" s="61">
        <v>172514</v>
      </c>
      <c r="L70" s="61">
        <v>42770</v>
      </c>
      <c r="M70" s="62">
        <v>22026</v>
      </c>
      <c r="N70" s="31"/>
    </row>
    <row r="71" spans="1:14" ht="37.5">
      <c r="A71" s="6">
        <v>28</v>
      </c>
      <c r="B71" s="44" t="s">
        <v>160</v>
      </c>
      <c r="C71" s="44" t="s">
        <v>176</v>
      </c>
      <c r="D71" s="16" t="s">
        <v>66</v>
      </c>
      <c r="E71" s="17">
        <v>200099544</v>
      </c>
      <c r="F71" s="22" t="s">
        <v>67</v>
      </c>
      <c r="G71" s="50">
        <f t="shared" si="2"/>
        <v>24.5</v>
      </c>
      <c r="H71" s="51">
        <v>17</v>
      </c>
      <c r="I71" s="51">
        <v>7.5</v>
      </c>
      <c r="J71" s="8">
        <f t="shared" si="13"/>
        <v>736068194</v>
      </c>
      <c r="K71" s="9">
        <v>535940000</v>
      </c>
      <c r="L71" s="9">
        <f>+K71*24.8%+74</f>
        <v>132913194</v>
      </c>
      <c r="M71" s="11">
        <f>67200000+15000</f>
        <v>67215000</v>
      </c>
      <c r="N71" s="31"/>
    </row>
    <row r="72" spans="1:14">
      <c r="A72" s="6">
        <f t="shared" si="1"/>
        <v>29</v>
      </c>
      <c r="B72" s="44" t="s">
        <v>160</v>
      </c>
      <c r="C72" s="44" t="s">
        <v>176</v>
      </c>
      <c r="D72" s="16" t="s">
        <v>68</v>
      </c>
      <c r="E72" s="17">
        <v>200099544</v>
      </c>
      <c r="F72" s="22" t="s">
        <v>67</v>
      </c>
      <c r="G72" s="50">
        <f t="shared" si="2"/>
        <v>9</v>
      </c>
      <c r="H72" s="51">
        <v>5</v>
      </c>
      <c r="I72" s="51">
        <v>4</v>
      </c>
      <c r="J72" s="8">
        <f t="shared" si="13"/>
        <v>396590400</v>
      </c>
      <c r="K72" s="9">
        <v>298550000</v>
      </c>
      <c r="L72" s="9">
        <f t="shared" ref="L72:L77" si="18">+K72*24.8%</f>
        <v>74040400</v>
      </c>
      <c r="M72" s="11">
        <v>24000000</v>
      </c>
      <c r="N72" s="31"/>
    </row>
    <row r="73" spans="1:14">
      <c r="A73" s="6">
        <v>29</v>
      </c>
      <c r="B73" s="44" t="s">
        <v>160</v>
      </c>
      <c r="C73" s="44" t="s">
        <v>176</v>
      </c>
      <c r="D73" s="16" t="s">
        <v>69</v>
      </c>
      <c r="E73" s="17">
        <v>200099544</v>
      </c>
      <c r="F73" s="22" t="s">
        <v>67</v>
      </c>
      <c r="G73" s="50">
        <f t="shared" si="2"/>
        <v>10.5</v>
      </c>
      <c r="H73" s="51">
        <v>5</v>
      </c>
      <c r="I73" s="51">
        <v>5.5</v>
      </c>
      <c r="J73" s="8">
        <f t="shared" si="13"/>
        <v>271790400</v>
      </c>
      <c r="K73" s="9">
        <v>198550000</v>
      </c>
      <c r="L73" s="9">
        <f t="shared" si="18"/>
        <v>49240400</v>
      </c>
      <c r="M73" s="11">
        <v>24000000</v>
      </c>
      <c r="N73" s="31"/>
    </row>
    <row r="74" spans="1:14">
      <c r="A74" s="6">
        <f t="shared" si="1"/>
        <v>30</v>
      </c>
      <c r="B74" s="44" t="s">
        <v>160</v>
      </c>
      <c r="C74" s="44" t="s">
        <v>176</v>
      </c>
      <c r="D74" s="16" t="s">
        <v>70</v>
      </c>
      <c r="E74" s="17">
        <v>200099544</v>
      </c>
      <c r="F74" s="22" t="s">
        <v>67</v>
      </c>
      <c r="G74" s="50">
        <f t="shared" si="2"/>
        <v>11.5</v>
      </c>
      <c r="H74" s="51">
        <v>5</v>
      </c>
      <c r="I74" s="51">
        <v>6.5</v>
      </c>
      <c r="J74" s="8">
        <f t="shared" si="13"/>
        <v>318605664</v>
      </c>
      <c r="K74" s="9">
        <f>388115000-157822000</f>
        <v>230293000</v>
      </c>
      <c r="L74" s="9">
        <f t="shared" si="18"/>
        <v>57112664</v>
      </c>
      <c r="M74" s="11">
        <v>31200000</v>
      </c>
      <c r="N74" s="31"/>
    </row>
    <row r="75" spans="1:14">
      <c r="A75" s="6">
        <v>30</v>
      </c>
      <c r="B75" s="44" t="s">
        <v>160</v>
      </c>
      <c r="C75" s="44" t="s">
        <v>176</v>
      </c>
      <c r="D75" s="16" t="s">
        <v>71</v>
      </c>
      <c r="E75" s="17">
        <v>200099544</v>
      </c>
      <c r="F75" s="22" t="s">
        <v>67</v>
      </c>
      <c r="G75" s="50">
        <f t="shared" ref="G75:G138" si="19">SUM(H75:I75)</f>
        <v>5</v>
      </c>
      <c r="H75" s="51">
        <v>3</v>
      </c>
      <c r="I75" s="51">
        <v>2</v>
      </c>
      <c r="J75" s="8">
        <f t="shared" si="13"/>
        <v>198295200</v>
      </c>
      <c r="K75" s="8">
        <v>149275000</v>
      </c>
      <c r="L75" s="9">
        <f t="shared" si="18"/>
        <v>37020200</v>
      </c>
      <c r="M75" s="8">
        <v>12000000</v>
      </c>
      <c r="N75" s="31"/>
    </row>
    <row r="76" spans="1:14">
      <c r="A76" s="6">
        <f t="shared" si="1"/>
        <v>31</v>
      </c>
      <c r="B76" s="44" t="s">
        <v>160</v>
      </c>
      <c r="C76" s="44" t="s">
        <v>176</v>
      </c>
      <c r="D76" s="16" t="s">
        <v>72</v>
      </c>
      <c r="E76" s="17">
        <v>200099544</v>
      </c>
      <c r="F76" s="22" t="s">
        <v>67</v>
      </c>
      <c r="G76" s="50">
        <f t="shared" si="19"/>
        <v>5</v>
      </c>
      <c r="H76" s="51">
        <v>3</v>
      </c>
      <c r="I76" s="51">
        <v>2</v>
      </c>
      <c r="J76" s="8">
        <f t="shared" si="13"/>
        <v>198295200</v>
      </c>
      <c r="K76" s="8">
        <v>149275000</v>
      </c>
      <c r="L76" s="9">
        <f t="shared" si="18"/>
        <v>37020200</v>
      </c>
      <c r="M76" s="8">
        <v>12000000</v>
      </c>
      <c r="N76" s="31"/>
    </row>
    <row r="77" spans="1:14" s="66" customFormat="1" ht="75">
      <c r="A77" s="63"/>
      <c r="B77" s="44" t="s">
        <v>160</v>
      </c>
      <c r="C77" s="44" t="s">
        <v>176</v>
      </c>
      <c r="D77" s="19" t="s">
        <v>232</v>
      </c>
      <c r="E77" s="64">
        <v>200099544</v>
      </c>
      <c r="F77" s="31" t="s">
        <v>190</v>
      </c>
      <c r="G77" s="50">
        <v>2</v>
      </c>
      <c r="H77" s="51">
        <v>2</v>
      </c>
      <c r="I77" s="51">
        <v>0</v>
      </c>
      <c r="J77" s="14">
        <v>61649.599999999999</v>
      </c>
      <c r="K77" s="14">
        <v>49399.6</v>
      </c>
      <c r="L77" s="15">
        <f t="shared" si="18"/>
        <v>12251.1008</v>
      </c>
      <c r="M77" s="14">
        <v>0</v>
      </c>
      <c r="N77" s="31"/>
    </row>
    <row r="78" spans="1:14" s="66" customFormat="1" ht="56.25">
      <c r="A78" s="63">
        <v>31</v>
      </c>
      <c r="B78" s="44" t="s">
        <v>160</v>
      </c>
      <c r="C78" s="44" t="s">
        <v>176</v>
      </c>
      <c r="D78" s="19" t="s">
        <v>233</v>
      </c>
      <c r="E78" s="64">
        <v>200099544</v>
      </c>
      <c r="F78" s="31" t="s">
        <v>190</v>
      </c>
      <c r="G78" s="60">
        <v>3</v>
      </c>
      <c r="H78" s="51">
        <v>3</v>
      </c>
      <c r="I78" s="51">
        <v>0</v>
      </c>
      <c r="J78" s="14">
        <v>92474.4</v>
      </c>
      <c r="K78" s="67">
        <v>74099.399999999994</v>
      </c>
      <c r="L78" s="67">
        <v>18373.900000000001</v>
      </c>
      <c r="M78" s="15">
        <v>0</v>
      </c>
      <c r="N78" s="31"/>
    </row>
    <row r="79" spans="1:14" s="66" customFormat="1" ht="37.5">
      <c r="A79" s="63"/>
      <c r="B79" s="44" t="s">
        <v>160</v>
      </c>
      <c r="C79" s="44" t="s">
        <v>177</v>
      </c>
      <c r="D79" s="19" t="s">
        <v>200</v>
      </c>
      <c r="E79" s="17">
        <v>200103411</v>
      </c>
      <c r="F79" s="31" t="s">
        <v>206</v>
      </c>
      <c r="G79" s="60">
        <v>2</v>
      </c>
      <c r="H79" s="51">
        <v>2</v>
      </c>
      <c r="I79" s="51"/>
      <c r="J79" s="14">
        <f t="shared" si="13"/>
        <v>143487000</v>
      </c>
      <c r="K79" s="67">
        <v>114970000</v>
      </c>
      <c r="L79" s="67">
        <v>28517000</v>
      </c>
      <c r="M79" s="15">
        <v>0</v>
      </c>
      <c r="N79" s="31"/>
    </row>
    <row r="80" spans="1:14" ht="37.5">
      <c r="A80" s="6">
        <f>+A78+1</f>
        <v>32</v>
      </c>
      <c r="B80" s="44" t="s">
        <v>160</v>
      </c>
      <c r="C80" s="44" t="s">
        <v>177</v>
      </c>
      <c r="D80" s="16" t="s">
        <v>201</v>
      </c>
      <c r="E80" s="17">
        <v>200103411</v>
      </c>
      <c r="F80" s="18" t="s">
        <v>73</v>
      </c>
      <c r="G80" s="50">
        <f t="shared" ref="G80:G85" si="20">SUM(H80:I80)</f>
        <v>21</v>
      </c>
      <c r="H80" s="51">
        <v>14</v>
      </c>
      <c r="I80" s="51">
        <v>7</v>
      </c>
      <c r="J80" s="8">
        <f t="shared" si="13"/>
        <v>474068390</v>
      </c>
      <c r="K80" s="8">
        <v>317041512</v>
      </c>
      <c r="L80" s="8">
        <v>77207878</v>
      </c>
      <c r="M80" s="8">
        <v>79819000</v>
      </c>
      <c r="N80" s="31"/>
    </row>
    <row r="81" spans="1:14" ht="37.5">
      <c r="A81" s="6">
        <v>32</v>
      </c>
      <c r="B81" s="44" t="s">
        <v>160</v>
      </c>
      <c r="C81" s="44" t="s">
        <v>177</v>
      </c>
      <c r="D81" s="16" t="s">
        <v>74</v>
      </c>
      <c r="E81" s="17">
        <v>200103411</v>
      </c>
      <c r="F81" s="18" t="s">
        <v>73</v>
      </c>
      <c r="G81" s="50">
        <f t="shared" si="20"/>
        <v>10</v>
      </c>
      <c r="H81" s="51">
        <v>6</v>
      </c>
      <c r="I81" s="51">
        <v>4</v>
      </c>
      <c r="J81" s="68">
        <v>409147494.76560462</v>
      </c>
      <c r="K81" s="68">
        <v>281247160</v>
      </c>
      <c r="L81" s="68">
        <v>70311790</v>
      </c>
      <c r="M81" s="69">
        <v>17588000</v>
      </c>
      <c r="N81" s="31"/>
    </row>
    <row r="82" spans="1:14">
      <c r="A82" s="6">
        <f t="shared" si="1"/>
        <v>33</v>
      </c>
      <c r="B82" s="44" t="s">
        <v>160</v>
      </c>
      <c r="C82" s="44" t="s">
        <v>177</v>
      </c>
      <c r="D82" s="16" t="s">
        <v>75</v>
      </c>
      <c r="E82" s="17">
        <v>200103411</v>
      </c>
      <c r="F82" s="18" t="s">
        <v>73</v>
      </c>
      <c r="G82" s="50">
        <f t="shared" si="20"/>
        <v>10</v>
      </c>
      <c r="H82" s="51">
        <v>6</v>
      </c>
      <c r="I82" s="51">
        <v>4</v>
      </c>
      <c r="J82" s="68">
        <v>366750756.63793159</v>
      </c>
      <c r="K82" s="68">
        <v>252103728</v>
      </c>
      <c r="L82" s="68">
        <v>63025932</v>
      </c>
      <c r="M82" s="69">
        <v>23621000</v>
      </c>
      <c r="N82" s="31"/>
    </row>
    <row r="83" spans="1:14">
      <c r="A83" s="6">
        <v>33</v>
      </c>
      <c r="B83" s="44" t="s">
        <v>160</v>
      </c>
      <c r="C83" s="44" t="s">
        <v>177</v>
      </c>
      <c r="D83" s="16" t="s">
        <v>76</v>
      </c>
      <c r="E83" s="17">
        <v>200103411</v>
      </c>
      <c r="F83" s="18" t="s">
        <v>73</v>
      </c>
      <c r="G83" s="50">
        <f t="shared" si="20"/>
        <v>9</v>
      </c>
      <c r="H83" s="51">
        <v>6</v>
      </c>
      <c r="I83" s="51">
        <v>3</v>
      </c>
      <c r="J83" s="68">
        <v>369121924.51400286</v>
      </c>
      <c r="K83" s="68">
        <v>253733664</v>
      </c>
      <c r="L83" s="68">
        <v>63433416</v>
      </c>
      <c r="M83" s="69">
        <v>10548000</v>
      </c>
      <c r="N83" s="31"/>
    </row>
    <row r="84" spans="1:14">
      <c r="A84" s="6">
        <f t="shared" ref="A84:A138" si="21">+A83+1</f>
        <v>34</v>
      </c>
      <c r="B84" s="44" t="s">
        <v>160</v>
      </c>
      <c r="C84" s="44" t="s">
        <v>177</v>
      </c>
      <c r="D84" s="16" t="s">
        <v>77</v>
      </c>
      <c r="E84" s="17"/>
      <c r="F84" s="18"/>
      <c r="G84" s="50">
        <f t="shared" si="20"/>
        <v>0</v>
      </c>
      <c r="H84" s="51">
        <v>0</v>
      </c>
      <c r="I84" s="51">
        <v>0</v>
      </c>
      <c r="J84" s="68">
        <v>0</v>
      </c>
      <c r="K84" s="68">
        <v>0</v>
      </c>
      <c r="L84" s="68">
        <v>0</v>
      </c>
      <c r="M84" s="69"/>
      <c r="N84" s="31"/>
    </row>
    <row r="85" spans="1:14">
      <c r="A85" s="6">
        <v>34</v>
      </c>
      <c r="B85" s="44" t="s">
        <v>160</v>
      </c>
      <c r="C85" s="44" t="s">
        <v>177</v>
      </c>
      <c r="D85" s="16" t="s">
        <v>78</v>
      </c>
      <c r="E85" s="17">
        <v>200103411</v>
      </c>
      <c r="F85" s="18" t="s">
        <v>73</v>
      </c>
      <c r="G85" s="50">
        <f t="shared" si="20"/>
        <v>2</v>
      </c>
      <c r="H85" s="51">
        <v>2</v>
      </c>
      <c r="I85" s="51"/>
      <c r="J85" s="68">
        <v>96014155.197479114</v>
      </c>
      <c r="K85" s="68">
        <v>65999936</v>
      </c>
      <c r="L85" s="68">
        <v>16499984</v>
      </c>
      <c r="M85" s="69">
        <v>3512400</v>
      </c>
      <c r="N85" s="31"/>
    </row>
    <row r="86" spans="1:14" s="66" customFormat="1" ht="42" customHeight="1">
      <c r="A86" s="63"/>
      <c r="B86" s="44" t="s">
        <v>160</v>
      </c>
      <c r="C86" s="44" t="s">
        <v>177</v>
      </c>
      <c r="D86" s="19" t="s">
        <v>225</v>
      </c>
      <c r="E86" s="64">
        <v>202325972</v>
      </c>
      <c r="F86" s="31" t="s">
        <v>207</v>
      </c>
      <c r="G86" s="50">
        <v>6</v>
      </c>
      <c r="H86" s="51">
        <v>6</v>
      </c>
      <c r="I86" s="51"/>
      <c r="J86" s="14">
        <f t="shared" si="13"/>
        <v>237310000</v>
      </c>
      <c r="K86" s="65">
        <v>172514000</v>
      </c>
      <c r="L86" s="65">
        <v>42796000</v>
      </c>
      <c r="M86" s="14">
        <v>22000000</v>
      </c>
      <c r="N86" s="31"/>
    </row>
    <row r="87" spans="1:14" s="66" customFormat="1" ht="42" customHeight="1">
      <c r="A87" s="63"/>
      <c r="B87" s="44" t="s">
        <v>160</v>
      </c>
      <c r="C87" s="44" t="s">
        <v>178</v>
      </c>
      <c r="D87" s="19" t="s">
        <v>202</v>
      </c>
      <c r="E87" s="64">
        <v>202325972</v>
      </c>
      <c r="F87" s="31" t="s">
        <v>213</v>
      </c>
      <c r="G87" s="50">
        <v>1.75</v>
      </c>
      <c r="H87" s="51">
        <v>1.75</v>
      </c>
      <c r="I87" s="51"/>
      <c r="J87" s="65">
        <f>+K87+L87+M87</f>
        <v>111737000</v>
      </c>
      <c r="K87" s="65">
        <v>89535000</v>
      </c>
      <c r="L87" s="65">
        <v>22202000</v>
      </c>
      <c r="M87" s="14"/>
      <c r="N87" s="31"/>
    </row>
    <row r="88" spans="1:14" ht="37.5">
      <c r="A88" s="6">
        <f>+A85+1</f>
        <v>35</v>
      </c>
      <c r="B88" s="44" t="s">
        <v>160</v>
      </c>
      <c r="C88" s="44" t="s">
        <v>178</v>
      </c>
      <c r="D88" s="16" t="s">
        <v>203</v>
      </c>
      <c r="E88" s="17">
        <v>202325972</v>
      </c>
      <c r="F88" s="18" t="s">
        <v>79</v>
      </c>
      <c r="G88" s="50">
        <f t="shared" ref="G88:G94" si="22">SUM(H88:I88)</f>
        <v>29</v>
      </c>
      <c r="H88" s="51">
        <v>20</v>
      </c>
      <c r="I88" s="51">
        <v>9</v>
      </c>
      <c r="J88" s="8">
        <f t="shared" ref="J88:J94" si="23">+K88+L88+M88</f>
        <v>610002261.20342803</v>
      </c>
      <c r="K88" s="8">
        <v>460341027.42857099</v>
      </c>
      <c r="L88" s="8">
        <f t="shared" ref="L88:L94" si="24">+K88*24.7%</f>
        <v>113704233.77485703</v>
      </c>
      <c r="M88" s="8">
        <v>35957000</v>
      </c>
      <c r="N88" s="31"/>
    </row>
    <row r="89" spans="1:14">
      <c r="A89" s="6">
        <v>35</v>
      </c>
      <c r="B89" s="44" t="s">
        <v>160</v>
      </c>
      <c r="C89" s="44" t="s">
        <v>178</v>
      </c>
      <c r="D89" s="16" t="s">
        <v>80</v>
      </c>
      <c r="E89" s="17">
        <v>202325972</v>
      </c>
      <c r="F89" s="18" t="s">
        <v>79</v>
      </c>
      <c r="G89" s="50">
        <f t="shared" si="22"/>
        <v>11</v>
      </c>
      <c r="H89" s="51">
        <v>8</v>
      </c>
      <c r="I89" s="51">
        <v>3</v>
      </c>
      <c r="J89" s="8">
        <f t="shared" si="23"/>
        <v>233614583.93942803</v>
      </c>
      <c r="K89" s="8">
        <v>166520115.42857099</v>
      </c>
      <c r="L89" s="8">
        <f t="shared" si="24"/>
        <v>41130468.510857031</v>
      </c>
      <c r="M89" s="8">
        <v>25964000</v>
      </c>
      <c r="N89" s="31"/>
    </row>
    <row r="90" spans="1:14" ht="37.5">
      <c r="A90" s="6">
        <f t="shared" si="21"/>
        <v>36</v>
      </c>
      <c r="B90" s="44" t="s">
        <v>160</v>
      </c>
      <c r="C90" s="44" t="s">
        <v>178</v>
      </c>
      <c r="D90" s="16" t="s">
        <v>81</v>
      </c>
      <c r="E90" s="17">
        <v>202325972</v>
      </c>
      <c r="F90" s="18" t="s">
        <v>79</v>
      </c>
      <c r="G90" s="50">
        <f t="shared" si="22"/>
        <v>11</v>
      </c>
      <c r="H90" s="51">
        <v>8</v>
      </c>
      <c r="I90" s="51">
        <v>3</v>
      </c>
      <c r="J90" s="8">
        <f t="shared" si="23"/>
        <v>280755687.93942803</v>
      </c>
      <c r="K90" s="8">
        <v>183152115.42857099</v>
      </c>
      <c r="L90" s="8">
        <f t="shared" si="24"/>
        <v>45238572.510857031</v>
      </c>
      <c r="M90" s="8">
        <v>52365000</v>
      </c>
      <c r="N90" s="31"/>
    </row>
    <row r="91" spans="1:14">
      <c r="A91" s="6">
        <v>36</v>
      </c>
      <c r="B91" s="44" t="s">
        <v>160</v>
      </c>
      <c r="C91" s="44" t="s">
        <v>178</v>
      </c>
      <c r="D91" s="16" t="s">
        <v>82</v>
      </c>
      <c r="E91" s="17">
        <v>202325972</v>
      </c>
      <c r="F91" s="18" t="s">
        <v>79</v>
      </c>
      <c r="G91" s="50">
        <f t="shared" si="22"/>
        <v>12</v>
      </c>
      <c r="H91" s="51">
        <v>8.5</v>
      </c>
      <c r="I91" s="51">
        <v>3.5</v>
      </c>
      <c r="J91" s="8">
        <f t="shared" si="23"/>
        <v>221866531.93942803</v>
      </c>
      <c r="K91" s="8">
        <v>158204115.42857099</v>
      </c>
      <c r="L91" s="8">
        <f t="shared" si="24"/>
        <v>39076416.510857031</v>
      </c>
      <c r="M91" s="8">
        <v>24586000</v>
      </c>
      <c r="N91" s="31"/>
    </row>
    <row r="92" spans="1:14">
      <c r="A92" s="6">
        <f t="shared" si="21"/>
        <v>37</v>
      </c>
      <c r="B92" s="44" t="s">
        <v>160</v>
      </c>
      <c r="C92" s="44" t="s">
        <v>178</v>
      </c>
      <c r="D92" s="16" t="s">
        <v>83</v>
      </c>
      <c r="E92" s="17">
        <v>202325972</v>
      </c>
      <c r="F92" s="18" t="s">
        <v>79</v>
      </c>
      <c r="G92" s="50">
        <f t="shared" si="22"/>
        <v>10.5</v>
      </c>
      <c r="H92" s="51">
        <v>8</v>
      </c>
      <c r="I92" s="51">
        <v>2.5</v>
      </c>
      <c r="J92" s="8">
        <f t="shared" si="23"/>
        <v>233614583.93942803</v>
      </c>
      <c r="K92" s="8">
        <v>166520115.42857099</v>
      </c>
      <c r="L92" s="8">
        <f t="shared" si="24"/>
        <v>41130468.510857031</v>
      </c>
      <c r="M92" s="8">
        <v>25964000</v>
      </c>
      <c r="N92" s="31"/>
    </row>
    <row r="93" spans="1:14">
      <c r="A93" s="6">
        <v>37</v>
      </c>
      <c r="B93" s="44" t="s">
        <v>160</v>
      </c>
      <c r="C93" s="44" t="s">
        <v>178</v>
      </c>
      <c r="D93" s="16" t="s">
        <v>84</v>
      </c>
      <c r="E93" s="17">
        <v>202325972</v>
      </c>
      <c r="F93" s="18" t="s">
        <v>79</v>
      </c>
      <c r="G93" s="50">
        <f t="shared" si="22"/>
        <v>12</v>
      </c>
      <c r="H93" s="51">
        <v>8.5</v>
      </c>
      <c r="I93" s="51">
        <v>3.5</v>
      </c>
      <c r="J93" s="8">
        <f t="shared" si="23"/>
        <v>234932635.93942803</v>
      </c>
      <c r="K93" s="8">
        <v>174836115.42857099</v>
      </c>
      <c r="L93" s="8">
        <f t="shared" si="24"/>
        <v>43184520.510857031</v>
      </c>
      <c r="M93" s="8">
        <v>16912000</v>
      </c>
      <c r="N93" s="31"/>
    </row>
    <row r="94" spans="1:14">
      <c r="A94" s="6">
        <f t="shared" si="21"/>
        <v>38</v>
      </c>
      <c r="B94" s="44" t="s">
        <v>160</v>
      </c>
      <c r="C94" s="44" t="s">
        <v>178</v>
      </c>
      <c r="D94" s="16" t="s">
        <v>85</v>
      </c>
      <c r="E94" s="17">
        <v>202325972</v>
      </c>
      <c r="F94" s="18" t="s">
        <v>79</v>
      </c>
      <c r="G94" s="50">
        <f t="shared" si="22"/>
        <v>12</v>
      </c>
      <c r="H94" s="51">
        <v>8.5</v>
      </c>
      <c r="I94" s="51">
        <v>3.5</v>
      </c>
      <c r="J94" s="8">
        <f t="shared" si="23"/>
        <v>218020635.93942803</v>
      </c>
      <c r="K94" s="8">
        <v>174836115.42857099</v>
      </c>
      <c r="L94" s="8">
        <f t="shared" si="24"/>
        <v>43184520.510857031</v>
      </c>
      <c r="M94" s="8">
        <v>0</v>
      </c>
      <c r="N94" s="31"/>
    </row>
    <row r="95" spans="1:14" s="66" customFormat="1" ht="37.5">
      <c r="A95" s="63"/>
      <c r="B95" s="44" t="s">
        <v>160</v>
      </c>
      <c r="C95" s="44" t="s">
        <v>178</v>
      </c>
      <c r="D95" s="19" t="s">
        <v>231</v>
      </c>
      <c r="E95" s="64"/>
      <c r="F95" s="31" t="s">
        <v>205</v>
      </c>
      <c r="G95" s="50">
        <v>5</v>
      </c>
      <c r="H95" s="51">
        <v>5</v>
      </c>
      <c r="I95" s="51"/>
      <c r="J95" s="65">
        <f>+K95+L95+M95</f>
        <v>201425000</v>
      </c>
      <c r="K95" s="65">
        <v>143762000</v>
      </c>
      <c r="L95" s="65">
        <v>35663000</v>
      </c>
      <c r="M95" s="14">
        <v>22000000</v>
      </c>
      <c r="N95" s="31"/>
    </row>
    <row r="96" spans="1:14">
      <c r="A96" s="6">
        <v>38</v>
      </c>
      <c r="B96" s="44" t="s">
        <v>160</v>
      </c>
      <c r="C96" s="44" t="s">
        <v>179</v>
      </c>
      <c r="D96" s="16" t="s">
        <v>54</v>
      </c>
      <c r="E96" s="17">
        <v>200110958</v>
      </c>
      <c r="F96" s="21" t="s">
        <v>86</v>
      </c>
      <c r="G96" s="50">
        <v>1.75</v>
      </c>
      <c r="H96" s="51">
        <v>0</v>
      </c>
      <c r="I96" s="51">
        <v>0</v>
      </c>
      <c r="J96" s="8">
        <f>+K96+L96+M96</f>
        <v>145550000</v>
      </c>
      <c r="K96" s="12">
        <v>116673000</v>
      </c>
      <c r="L96" s="12">
        <v>28877000</v>
      </c>
      <c r="M96" s="13"/>
      <c r="N96" s="31"/>
    </row>
    <row r="97" spans="1:14" ht="37.5">
      <c r="A97" s="6">
        <f t="shared" si="21"/>
        <v>39</v>
      </c>
      <c r="B97" s="44" t="s">
        <v>160</v>
      </c>
      <c r="C97" s="44" t="s">
        <v>179</v>
      </c>
      <c r="D97" s="16" t="s">
        <v>204</v>
      </c>
      <c r="E97" s="17">
        <v>200110958</v>
      </c>
      <c r="F97" s="21" t="s">
        <v>86</v>
      </c>
      <c r="G97" s="50" t="s">
        <v>183</v>
      </c>
      <c r="H97" s="51" t="s">
        <v>184</v>
      </c>
      <c r="I97" s="51">
        <v>7.25</v>
      </c>
      <c r="J97" s="8">
        <f t="shared" ref="J97:J138" si="25">+K97+L97+M97</f>
        <v>502234854</v>
      </c>
      <c r="K97" s="8">
        <v>401568000</v>
      </c>
      <c r="L97" s="8">
        <v>99854</v>
      </c>
      <c r="M97" s="8">
        <v>100567000</v>
      </c>
      <c r="N97" s="31"/>
    </row>
    <row r="98" spans="1:14">
      <c r="A98" s="6">
        <v>39</v>
      </c>
      <c r="B98" s="44" t="s">
        <v>160</v>
      </c>
      <c r="C98" s="44" t="s">
        <v>179</v>
      </c>
      <c r="D98" s="16" t="s">
        <v>87</v>
      </c>
      <c r="E98" s="17">
        <v>200110958</v>
      </c>
      <c r="F98" s="21" t="s">
        <v>88</v>
      </c>
      <c r="G98" s="50">
        <f t="shared" ref="G98" si="26">SUM(H98:I98)</f>
        <v>9.25</v>
      </c>
      <c r="H98" s="51">
        <v>5</v>
      </c>
      <c r="I98" s="51">
        <v>4.25</v>
      </c>
      <c r="J98" s="8">
        <f t="shared" si="25"/>
        <v>247925789</v>
      </c>
      <c r="K98" s="8">
        <v>185987000</v>
      </c>
      <c r="L98" s="8">
        <f t="shared" ref="L98:L102" si="27">+K98/100*24.7</f>
        <v>45938789</v>
      </c>
      <c r="M98" s="8">
        <v>16000000</v>
      </c>
      <c r="N98" s="31"/>
    </row>
    <row r="99" spans="1:14">
      <c r="A99" s="6">
        <f t="shared" si="21"/>
        <v>40</v>
      </c>
      <c r="B99" s="44" t="s">
        <v>160</v>
      </c>
      <c r="C99" s="44" t="s">
        <v>179</v>
      </c>
      <c r="D99" s="16" t="s">
        <v>89</v>
      </c>
      <c r="E99" s="17">
        <v>200110958</v>
      </c>
      <c r="F99" s="21" t="s">
        <v>90</v>
      </c>
      <c r="G99" s="50" t="s">
        <v>185</v>
      </c>
      <c r="H99" s="51" t="s">
        <v>186</v>
      </c>
      <c r="I99" s="51" t="s">
        <v>187</v>
      </c>
      <c r="J99" s="8">
        <f t="shared" si="25"/>
        <v>243926163.09999999</v>
      </c>
      <c r="K99" s="8">
        <v>185987300</v>
      </c>
      <c r="L99" s="8">
        <f t="shared" si="27"/>
        <v>45938863.100000001</v>
      </c>
      <c r="M99" s="8">
        <v>12000000</v>
      </c>
      <c r="N99" s="31"/>
    </row>
    <row r="100" spans="1:14">
      <c r="A100" s="6">
        <v>40</v>
      </c>
      <c r="B100" s="44" t="s">
        <v>160</v>
      </c>
      <c r="C100" s="44" t="s">
        <v>179</v>
      </c>
      <c r="D100" s="16" t="s">
        <v>91</v>
      </c>
      <c r="E100" s="17">
        <v>200110958</v>
      </c>
      <c r="F100" s="21" t="s">
        <v>90</v>
      </c>
      <c r="G100" s="50" t="s">
        <v>185</v>
      </c>
      <c r="H100" s="51" t="s">
        <v>188</v>
      </c>
      <c r="I100" s="51" t="s">
        <v>187</v>
      </c>
      <c r="J100" s="8">
        <f t="shared" si="25"/>
        <v>243926163.09999999</v>
      </c>
      <c r="K100" s="8">
        <v>185987300</v>
      </c>
      <c r="L100" s="8">
        <f t="shared" si="27"/>
        <v>45938863.100000001</v>
      </c>
      <c r="M100" s="8">
        <v>12000000</v>
      </c>
      <c r="N100" s="31"/>
    </row>
    <row r="101" spans="1:14">
      <c r="A101" s="6">
        <f t="shared" si="21"/>
        <v>41</v>
      </c>
      <c r="B101" s="44" t="s">
        <v>160</v>
      </c>
      <c r="C101" s="44" t="s">
        <v>179</v>
      </c>
      <c r="D101" s="16" t="s">
        <v>92</v>
      </c>
      <c r="E101" s="17">
        <v>200110958</v>
      </c>
      <c r="F101" s="21" t="s">
        <v>90</v>
      </c>
      <c r="G101" s="50" t="s">
        <v>189</v>
      </c>
      <c r="H101" s="51" t="s">
        <v>189</v>
      </c>
      <c r="I101" s="51"/>
      <c r="J101" s="8">
        <f t="shared" si="25"/>
        <v>231926163.09999999</v>
      </c>
      <c r="K101" s="8">
        <v>185987300</v>
      </c>
      <c r="L101" s="8">
        <f t="shared" si="27"/>
        <v>45938863.100000001</v>
      </c>
      <c r="M101" s="8"/>
      <c r="N101" s="31"/>
    </row>
    <row r="102" spans="1:14">
      <c r="A102" s="6">
        <v>41</v>
      </c>
      <c r="B102" s="44" t="s">
        <v>160</v>
      </c>
      <c r="C102" s="44" t="s">
        <v>179</v>
      </c>
      <c r="D102" s="16" t="s">
        <v>93</v>
      </c>
      <c r="E102" s="17">
        <v>200110958</v>
      </c>
      <c r="F102" s="21" t="s">
        <v>90</v>
      </c>
      <c r="G102" s="50" t="s">
        <v>189</v>
      </c>
      <c r="H102" s="51" t="s">
        <v>189</v>
      </c>
      <c r="I102" s="51">
        <v>0</v>
      </c>
      <c r="J102" s="8">
        <f t="shared" si="25"/>
        <v>231926163.09999999</v>
      </c>
      <c r="K102" s="8">
        <v>185987300</v>
      </c>
      <c r="L102" s="8">
        <f t="shared" si="27"/>
        <v>45938863.100000001</v>
      </c>
      <c r="M102" s="8"/>
      <c r="N102" s="31"/>
    </row>
    <row r="103" spans="1:14">
      <c r="A103" s="6">
        <f t="shared" si="21"/>
        <v>42</v>
      </c>
      <c r="B103" s="44" t="s">
        <v>160</v>
      </c>
      <c r="C103" s="44" t="s">
        <v>179</v>
      </c>
      <c r="D103" s="16" t="s">
        <v>94</v>
      </c>
      <c r="E103" s="17"/>
      <c r="F103" s="18"/>
      <c r="G103" s="50">
        <f t="shared" si="19"/>
        <v>0</v>
      </c>
      <c r="H103" s="51"/>
      <c r="I103" s="51"/>
      <c r="J103" s="8">
        <f t="shared" si="25"/>
        <v>0</v>
      </c>
      <c r="K103" s="8"/>
      <c r="L103" s="8"/>
      <c r="M103" s="8"/>
      <c r="N103" s="31"/>
    </row>
    <row r="104" spans="1:14">
      <c r="A104" s="6">
        <v>42</v>
      </c>
      <c r="B104" s="44" t="s">
        <v>160</v>
      </c>
      <c r="C104" s="44" t="s">
        <v>179</v>
      </c>
      <c r="D104" s="16" t="s">
        <v>95</v>
      </c>
      <c r="E104" s="17"/>
      <c r="F104" s="18"/>
      <c r="G104" s="50">
        <f t="shared" si="19"/>
        <v>0</v>
      </c>
      <c r="H104" s="51"/>
      <c r="I104" s="51"/>
      <c r="J104" s="8">
        <f t="shared" si="25"/>
        <v>0</v>
      </c>
      <c r="K104" s="8"/>
      <c r="L104" s="8"/>
      <c r="M104" s="8"/>
      <c r="N104" s="31"/>
    </row>
    <row r="105" spans="1:14" ht="37.5">
      <c r="A105" s="6">
        <f t="shared" si="21"/>
        <v>43</v>
      </c>
      <c r="B105" s="44" t="s">
        <v>160</v>
      </c>
      <c r="C105" s="44" t="s">
        <v>180</v>
      </c>
      <c r="D105" s="16" t="s">
        <v>96</v>
      </c>
      <c r="E105" s="17">
        <v>200119042</v>
      </c>
      <c r="F105" s="21" t="s">
        <v>103</v>
      </c>
      <c r="G105" s="54">
        <v>1.75</v>
      </c>
      <c r="H105" s="55">
        <v>1.75</v>
      </c>
      <c r="I105" s="55"/>
      <c r="J105" s="8">
        <v>150449</v>
      </c>
      <c r="K105" s="8">
        <v>119425000</v>
      </c>
      <c r="L105" s="8">
        <v>31024000</v>
      </c>
      <c r="M105" s="8"/>
      <c r="N105" s="31"/>
    </row>
    <row r="106" spans="1:14" ht="37.5">
      <c r="A106" s="6">
        <v>43</v>
      </c>
      <c r="B106" s="44" t="s">
        <v>160</v>
      </c>
      <c r="C106" s="44" t="s">
        <v>180</v>
      </c>
      <c r="D106" s="16" t="s">
        <v>97</v>
      </c>
      <c r="E106" s="17">
        <v>200119042</v>
      </c>
      <c r="F106" s="21" t="s">
        <v>88</v>
      </c>
      <c r="G106" s="54">
        <v>21</v>
      </c>
      <c r="H106" s="55">
        <v>13</v>
      </c>
      <c r="I106" s="55">
        <v>8</v>
      </c>
      <c r="J106" s="8">
        <f t="shared" si="25"/>
        <v>495815700</v>
      </c>
      <c r="K106" s="8">
        <v>229220200</v>
      </c>
      <c r="L106" s="8">
        <v>70060500</v>
      </c>
      <c r="M106" s="8">
        <v>196535000</v>
      </c>
      <c r="N106" s="31"/>
    </row>
    <row r="107" spans="1:14" ht="37.5">
      <c r="A107" s="6">
        <f t="shared" si="21"/>
        <v>44</v>
      </c>
      <c r="B107" s="44" t="s">
        <v>160</v>
      </c>
      <c r="C107" s="44" t="s">
        <v>180</v>
      </c>
      <c r="D107" s="32" t="s">
        <v>98</v>
      </c>
      <c r="E107" s="17">
        <v>200119042</v>
      </c>
      <c r="F107" s="21" t="s">
        <v>88</v>
      </c>
      <c r="G107" s="54">
        <v>9</v>
      </c>
      <c r="H107" s="55">
        <v>4</v>
      </c>
      <c r="I107" s="55">
        <v>5</v>
      </c>
      <c r="J107" s="8">
        <f t="shared" si="25"/>
        <v>243305300</v>
      </c>
      <c r="K107" s="8">
        <v>194644300</v>
      </c>
      <c r="L107" s="8">
        <v>48661000</v>
      </c>
      <c r="M107" s="8"/>
      <c r="N107" s="31"/>
    </row>
    <row r="108" spans="1:14" ht="37.5">
      <c r="A108" s="6">
        <v>44</v>
      </c>
      <c r="B108" s="44" t="s">
        <v>160</v>
      </c>
      <c r="C108" s="44" t="s">
        <v>180</v>
      </c>
      <c r="D108" s="17" t="s">
        <v>99</v>
      </c>
      <c r="E108" s="33">
        <v>200119042</v>
      </c>
      <c r="F108" s="21" t="s">
        <v>88</v>
      </c>
      <c r="G108" s="54">
        <v>9.5</v>
      </c>
      <c r="H108" s="55">
        <v>5</v>
      </c>
      <c r="I108" s="55">
        <v>4.5</v>
      </c>
      <c r="J108" s="8">
        <f t="shared" si="25"/>
        <v>777629600</v>
      </c>
      <c r="K108" s="8">
        <v>222103700</v>
      </c>
      <c r="L108" s="8">
        <v>555525900</v>
      </c>
      <c r="M108" s="8"/>
      <c r="N108" s="31"/>
    </row>
    <row r="109" spans="1:14" ht="37.5">
      <c r="A109" s="6">
        <f t="shared" si="21"/>
        <v>45</v>
      </c>
      <c r="B109" s="44" t="s">
        <v>160</v>
      </c>
      <c r="C109" s="44" t="s">
        <v>180</v>
      </c>
      <c r="D109" s="34" t="s">
        <v>100</v>
      </c>
      <c r="E109" s="17">
        <v>200119042</v>
      </c>
      <c r="F109" s="23" t="s">
        <v>88</v>
      </c>
      <c r="G109" s="54">
        <v>9.5</v>
      </c>
      <c r="H109" s="55">
        <v>5</v>
      </c>
      <c r="I109" s="55">
        <v>4.5</v>
      </c>
      <c r="J109" s="9">
        <f t="shared" si="25"/>
        <v>777629600</v>
      </c>
      <c r="K109" s="9">
        <v>222103700</v>
      </c>
      <c r="L109" s="9">
        <v>555525900</v>
      </c>
      <c r="M109" s="9"/>
      <c r="N109" s="31"/>
    </row>
    <row r="110" spans="1:14" ht="37.5">
      <c r="A110" s="6">
        <v>45</v>
      </c>
      <c r="B110" s="44" t="s">
        <v>160</v>
      </c>
      <c r="C110" s="44" t="s">
        <v>180</v>
      </c>
      <c r="D110" s="16" t="s">
        <v>101</v>
      </c>
      <c r="E110" s="17">
        <v>200119042</v>
      </c>
      <c r="F110" s="21" t="s">
        <v>88</v>
      </c>
      <c r="G110" s="54">
        <v>9</v>
      </c>
      <c r="H110" s="55">
        <v>5</v>
      </c>
      <c r="I110" s="55">
        <v>4</v>
      </c>
      <c r="J110" s="8">
        <f t="shared" si="25"/>
        <v>243305300</v>
      </c>
      <c r="K110" s="8">
        <v>194644300</v>
      </c>
      <c r="L110" s="8">
        <v>48661000</v>
      </c>
      <c r="M110" s="8"/>
      <c r="N110" s="31"/>
    </row>
    <row r="111" spans="1:14" ht="37.5">
      <c r="A111" s="6">
        <f t="shared" si="21"/>
        <v>46</v>
      </c>
      <c r="B111" s="44" t="s">
        <v>160</v>
      </c>
      <c r="C111" s="44" t="s">
        <v>180</v>
      </c>
      <c r="D111" s="16" t="s">
        <v>102</v>
      </c>
      <c r="E111" s="17">
        <v>200119042</v>
      </c>
      <c r="F111" s="21" t="s">
        <v>88</v>
      </c>
      <c r="G111" s="54">
        <v>4</v>
      </c>
      <c r="H111" s="55">
        <v>4</v>
      </c>
      <c r="I111" s="55"/>
      <c r="J111" s="14">
        <f t="shared" ref="J111" si="28">+K111+L111+M111</f>
        <v>148648500</v>
      </c>
      <c r="K111" s="14">
        <v>118918800</v>
      </c>
      <c r="L111" s="14">
        <v>29729700</v>
      </c>
      <c r="M111" s="8"/>
      <c r="N111" s="31"/>
    </row>
    <row r="112" spans="1:14" ht="37.5">
      <c r="A112" s="6" t="e">
        <f>+#REF!+1</f>
        <v>#REF!</v>
      </c>
      <c r="B112" s="44" t="s">
        <v>160</v>
      </c>
      <c r="C112" s="44" t="s">
        <v>180</v>
      </c>
      <c r="D112" s="16" t="s">
        <v>224</v>
      </c>
      <c r="E112" s="17">
        <v>200119042</v>
      </c>
      <c r="F112" s="21" t="s">
        <v>104</v>
      </c>
      <c r="G112" s="54">
        <v>2</v>
      </c>
      <c r="H112" s="55">
        <v>2</v>
      </c>
      <c r="I112" s="55"/>
      <c r="J112" s="8">
        <f t="shared" ref="J112" si="29">+K112+L112+M112</f>
        <v>80025000</v>
      </c>
      <c r="K112" s="8">
        <v>54793000</v>
      </c>
      <c r="L112" s="8">
        <v>14232000</v>
      </c>
      <c r="M112" s="8">
        <v>11000000</v>
      </c>
      <c r="N112" s="31"/>
    </row>
    <row r="113" spans="1:14" ht="37.5">
      <c r="A113" s="6">
        <v>47</v>
      </c>
      <c r="B113" s="44" t="s">
        <v>160</v>
      </c>
      <c r="C113" s="44" t="s">
        <v>181</v>
      </c>
      <c r="D113" s="19" t="s">
        <v>235</v>
      </c>
      <c r="E113" s="64">
        <v>308686683</v>
      </c>
      <c r="F113" s="31" t="s">
        <v>236</v>
      </c>
      <c r="G113" s="50">
        <v>1.75</v>
      </c>
      <c r="H113" s="51">
        <v>1.75</v>
      </c>
      <c r="I113" s="51">
        <v>0</v>
      </c>
      <c r="J113" s="61">
        <v>123579</v>
      </c>
      <c r="K113" s="61">
        <v>117739</v>
      </c>
      <c r="L113" s="61">
        <v>30586</v>
      </c>
      <c r="M113" s="14">
        <v>0</v>
      </c>
      <c r="N113" s="31"/>
    </row>
    <row r="114" spans="1:14" ht="37.5">
      <c r="A114" s="6">
        <f t="shared" si="21"/>
        <v>48</v>
      </c>
      <c r="B114" s="44" t="s">
        <v>160</v>
      </c>
      <c r="C114" s="44" t="s">
        <v>181</v>
      </c>
      <c r="D114" s="19" t="s">
        <v>105</v>
      </c>
      <c r="E114" s="64">
        <v>308686683</v>
      </c>
      <c r="F114" s="31" t="s">
        <v>106</v>
      </c>
      <c r="G114" s="50">
        <v>13.5</v>
      </c>
      <c r="H114" s="51">
        <v>12.25</v>
      </c>
      <c r="I114" s="51">
        <v>1.25</v>
      </c>
      <c r="J114" s="61">
        <v>323235</v>
      </c>
      <c r="K114" s="61">
        <v>307988</v>
      </c>
      <c r="L114" s="61">
        <v>307988</v>
      </c>
      <c r="M114" s="14">
        <v>14068</v>
      </c>
      <c r="N114" s="31"/>
    </row>
    <row r="115" spans="1:14" ht="56.25">
      <c r="A115" s="6">
        <v>48</v>
      </c>
      <c r="B115" s="44" t="s">
        <v>160</v>
      </c>
      <c r="C115" s="44" t="s">
        <v>170</v>
      </c>
      <c r="D115" s="16" t="s">
        <v>107</v>
      </c>
      <c r="E115" s="17">
        <v>203697462</v>
      </c>
      <c r="F115" s="18" t="s">
        <v>108</v>
      </c>
      <c r="G115" s="50">
        <v>54.5</v>
      </c>
      <c r="H115" s="51">
        <v>45</v>
      </c>
      <c r="I115" s="51">
        <v>9.5</v>
      </c>
      <c r="J115" s="8">
        <f t="shared" si="25"/>
        <v>2295925000</v>
      </c>
      <c r="K115" s="8">
        <v>1780640000</v>
      </c>
      <c r="L115" s="8">
        <v>441905000</v>
      </c>
      <c r="M115" s="8">
        <v>73380000</v>
      </c>
      <c r="N115" s="31"/>
    </row>
    <row r="116" spans="1:14" ht="56.25">
      <c r="A116" s="6">
        <f t="shared" si="21"/>
        <v>49</v>
      </c>
      <c r="B116" s="44" t="s">
        <v>160</v>
      </c>
      <c r="C116" s="44" t="s">
        <v>170</v>
      </c>
      <c r="D116" s="16" t="s">
        <v>109</v>
      </c>
      <c r="E116" s="17">
        <v>310113074</v>
      </c>
      <c r="F116" s="24" t="s">
        <v>110</v>
      </c>
      <c r="G116" s="50">
        <v>32</v>
      </c>
      <c r="H116" s="51">
        <v>32</v>
      </c>
      <c r="I116" s="51">
        <v>0</v>
      </c>
      <c r="J116" s="8">
        <f t="shared" si="25"/>
        <v>1934902000</v>
      </c>
      <c r="K116" s="8">
        <v>1509857000</v>
      </c>
      <c r="L116" s="8">
        <v>374705000</v>
      </c>
      <c r="M116" s="8">
        <v>50340000</v>
      </c>
      <c r="N116" s="31"/>
    </row>
    <row r="117" spans="1:14" ht="37.5">
      <c r="A117" s="6">
        <v>49</v>
      </c>
      <c r="B117" s="44" t="s">
        <v>160</v>
      </c>
      <c r="C117" s="44" t="s">
        <v>170</v>
      </c>
      <c r="D117" s="25" t="s">
        <v>111</v>
      </c>
      <c r="E117" s="26">
        <v>203345623</v>
      </c>
      <c r="F117" s="18" t="s">
        <v>112</v>
      </c>
      <c r="G117" s="50">
        <f t="shared" si="19"/>
        <v>48</v>
      </c>
      <c r="H117" s="51">
        <v>28</v>
      </c>
      <c r="I117" s="51">
        <v>20</v>
      </c>
      <c r="J117" s="9">
        <f t="shared" si="25"/>
        <v>1981197000</v>
      </c>
      <c r="K117" s="9">
        <v>1587407000</v>
      </c>
      <c r="L117" s="9">
        <v>393790000</v>
      </c>
      <c r="M117" s="8"/>
      <c r="N117" s="31"/>
    </row>
    <row r="118" spans="1:14">
      <c r="A118" s="6">
        <f t="shared" si="21"/>
        <v>50</v>
      </c>
      <c r="B118" s="44" t="s">
        <v>160</v>
      </c>
      <c r="C118" s="44" t="s">
        <v>173</v>
      </c>
      <c r="D118" s="25" t="s">
        <v>113</v>
      </c>
      <c r="E118" s="26">
        <v>203672312</v>
      </c>
      <c r="F118" s="18" t="s">
        <v>114</v>
      </c>
      <c r="G118" s="50">
        <f t="shared" si="19"/>
        <v>49.19</v>
      </c>
      <c r="H118" s="51">
        <v>32.69</v>
      </c>
      <c r="I118" s="51">
        <v>16.5</v>
      </c>
      <c r="J118" s="8">
        <v>2049957000</v>
      </c>
      <c r="K118" s="8">
        <v>1642506000</v>
      </c>
      <c r="L118" s="8">
        <v>407451000</v>
      </c>
      <c r="M118" s="8">
        <v>0</v>
      </c>
      <c r="N118" s="31"/>
    </row>
    <row r="119" spans="1:14" ht="37.5">
      <c r="A119" s="6">
        <v>50</v>
      </c>
      <c r="B119" s="44" t="s">
        <v>160</v>
      </c>
      <c r="C119" s="44" t="s">
        <v>171</v>
      </c>
      <c r="D119" s="25" t="s">
        <v>115</v>
      </c>
      <c r="E119" s="27">
        <v>206975329</v>
      </c>
      <c r="F119" s="28" t="s">
        <v>116</v>
      </c>
      <c r="G119" s="50">
        <v>58.1</v>
      </c>
      <c r="H119" s="51">
        <v>41.6</v>
      </c>
      <c r="I119" s="51">
        <v>16.5</v>
      </c>
      <c r="J119" s="14">
        <f t="shared" ref="J119" si="30">+K119+L119+M119</f>
        <v>2532362000</v>
      </c>
      <c r="K119" s="14">
        <v>2028590000</v>
      </c>
      <c r="L119" s="14">
        <v>503772000</v>
      </c>
      <c r="M119" s="14">
        <v>0</v>
      </c>
      <c r="N119" s="31"/>
    </row>
    <row r="120" spans="1:14">
      <c r="A120" s="6">
        <f t="shared" si="21"/>
        <v>51</v>
      </c>
      <c r="B120" s="44" t="s">
        <v>160</v>
      </c>
      <c r="C120" s="44" t="s">
        <v>171</v>
      </c>
      <c r="D120" s="25" t="s">
        <v>117</v>
      </c>
      <c r="E120" s="26">
        <v>203739076</v>
      </c>
      <c r="F120" s="18" t="s">
        <v>118</v>
      </c>
      <c r="G120" s="50">
        <v>55.94</v>
      </c>
      <c r="H120" s="51">
        <v>39.19</v>
      </c>
      <c r="I120" s="51">
        <v>16.75</v>
      </c>
      <c r="J120" s="8">
        <v>2327126000</v>
      </c>
      <c r="K120" s="8">
        <v>1864462000</v>
      </c>
      <c r="L120" s="8">
        <v>462664000</v>
      </c>
      <c r="M120" s="8">
        <v>0</v>
      </c>
      <c r="N120" s="31"/>
    </row>
    <row r="121" spans="1:14">
      <c r="A121" s="6">
        <v>51</v>
      </c>
      <c r="B121" s="44" t="s">
        <v>160</v>
      </c>
      <c r="C121" s="44" t="s">
        <v>172</v>
      </c>
      <c r="D121" s="25" t="s">
        <v>119</v>
      </c>
      <c r="E121" s="26">
        <v>204466718</v>
      </c>
      <c r="F121" s="18" t="s">
        <v>120</v>
      </c>
      <c r="G121" s="50">
        <f t="shared" si="19"/>
        <v>60.98</v>
      </c>
      <c r="H121" s="51">
        <v>44.48</v>
      </c>
      <c r="I121" s="51">
        <v>16.5</v>
      </c>
      <c r="J121" s="8">
        <f>+K121+L121+M121</f>
        <v>2709115000</v>
      </c>
      <c r="K121" s="12">
        <v>2170642000</v>
      </c>
      <c r="L121" s="12">
        <v>538473000</v>
      </c>
      <c r="M121" s="8">
        <v>0</v>
      </c>
      <c r="N121" s="31"/>
    </row>
    <row r="122" spans="1:14">
      <c r="A122" s="6">
        <f t="shared" si="21"/>
        <v>52</v>
      </c>
      <c r="B122" s="44" t="s">
        <v>160</v>
      </c>
      <c r="C122" s="44" t="s">
        <v>174</v>
      </c>
      <c r="D122" s="25" t="s">
        <v>121</v>
      </c>
      <c r="E122" s="29">
        <v>203485275</v>
      </c>
      <c r="F122" s="71" t="s">
        <v>219</v>
      </c>
      <c r="G122" s="50">
        <f t="shared" si="19"/>
        <v>48</v>
      </c>
      <c r="H122" s="51">
        <v>36</v>
      </c>
      <c r="I122" s="51">
        <v>12</v>
      </c>
      <c r="J122" s="8">
        <v>2197605000</v>
      </c>
      <c r="K122" s="8">
        <v>1678543000</v>
      </c>
      <c r="L122" s="8">
        <v>416302000</v>
      </c>
      <c r="M122" s="8">
        <v>102760000</v>
      </c>
      <c r="N122" s="31"/>
    </row>
    <row r="123" spans="1:14">
      <c r="A123" s="6">
        <v>52</v>
      </c>
      <c r="B123" s="44" t="s">
        <v>160</v>
      </c>
      <c r="C123" s="44" t="s">
        <v>175</v>
      </c>
      <c r="D123" s="25" t="s">
        <v>122</v>
      </c>
      <c r="E123" s="26">
        <v>206986924</v>
      </c>
      <c r="F123" s="18" t="s">
        <v>123</v>
      </c>
      <c r="G123" s="50">
        <f t="shared" si="19"/>
        <v>65.75</v>
      </c>
      <c r="H123" s="51">
        <v>52</v>
      </c>
      <c r="I123" s="51">
        <v>13.75</v>
      </c>
      <c r="J123" s="8">
        <f t="shared" si="25"/>
        <v>2977898000</v>
      </c>
      <c r="K123" s="8">
        <v>2386171000</v>
      </c>
      <c r="L123" s="8">
        <v>591727000</v>
      </c>
      <c r="M123" s="8">
        <v>0</v>
      </c>
      <c r="N123" s="31"/>
    </row>
    <row r="124" spans="1:14">
      <c r="A124" s="6">
        <f t="shared" si="21"/>
        <v>53</v>
      </c>
      <c r="B124" s="44" t="s">
        <v>160</v>
      </c>
      <c r="C124" s="44" t="s">
        <v>175</v>
      </c>
      <c r="D124" s="25" t="s">
        <v>124</v>
      </c>
      <c r="E124" s="26">
        <v>206986931</v>
      </c>
      <c r="F124" s="18" t="s">
        <v>125</v>
      </c>
      <c r="G124" s="50">
        <f t="shared" ref="G124" si="31">SUM(H124:I124)</f>
        <v>53.2</v>
      </c>
      <c r="H124" s="51">
        <v>36.200000000000003</v>
      </c>
      <c r="I124" s="51">
        <v>17</v>
      </c>
      <c r="J124" s="8">
        <f t="shared" si="25"/>
        <v>1858072000</v>
      </c>
      <c r="K124" s="8">
        <v>1488884000</v>
      </c>
      <c r="L124" s="8">
        <v>369188000</v>
      </c>
      <c r="M124" s="8">
        <v>0</v>
      </c>
      <c r="N124" s="31"/>
    </row>
    <row r="125" spans="1:14" ht="29.25" customHeight="1">
      <c r="A125" s="6">
        <v>53</v>
      </c>
      <c r="B125" s="44" t="s">
        <v>160</v>
      </c>
      <c r="C125" s="44" t="s">
        <v>182</v>
      </c>
      <c r="D125" s="25" t="s">
        <v>126</v>
      </c>
      <c r="E125" s="26">
        <v>300110654</v>
      </c>
      <c r="F125" s="30" t="s">
        <v>127</v>
      </c>
      <c r="G125" s="50">
        <f>SUM(H125:I125)</f>
        <v>53.66</v>
      </c>
      <c r="H125" s="51">
        <v>35.659999999999997</v>
      </c>
      <c r="I125" s="51">
        <v>18</v>
      </c>
      <c r="J125" s="8">
        <f t="shared" si="25"/>
        <v>2887510000</v>
      </c>
      <c r="K125" s="8">
        <v>2313634000</v>
      </c>
      <c r="L125" s="8">
        <v>573876000</v>
      </c>
      <c r="M125" s="8">
        <v>0</v>
      </c>
      <c r="N125" s="31"/>
    </row>
    <row r="126" spans="1:14" ht="29.25" customHeight="1">
      <c r="A126" s="6">
        <f t="shared" si="21"/>
        <v>54</v>
      </c>
      <c r="B126" s="44" t="s">
        <v>160</v>
      </c>
      <c r="C126" s="44" t="s">
        <v>179</v>
      </c>
      <c r="D126" s="25" t="s">
        <v>128</v>
      </c>
      <c r="E126" s="26">
        <v>300110661</v>
      </c>
      <c r="F126" s="30" t="s">
        <v>129</v>
      </c>
      <c r="G126" s="50">
        <v>41</v>
      </c>
      <c r="H126" s="51">
        <v>23</v>
      </c>
      <c r="I126" s="51">
        <v>18</v>
      </c>
      <c r="J126" s="8">
        <f t="shared" si="25"/>
        <v>1893161000</v>
      </c>
      <c r="K126" s="8">
        <v>1516899000</v>
      </c>
      <c r="L126" s="8">
        <v>376262000</v>
      </c>
      <c r="M126" s="8">
        <v>0</v>
      </c>
      <c r="N126" s="31"/>
    </row>
    <row r="127" spans="1:14">
      <c r="A127" s="6">
        <v>54</v>
      </c>
      <c r="B127" s="44" t="s">
        <v>160</v>
      </c>
      <c r="C127" s="44" t="s">
        <v>169</v>
      </c>
      <c r="D127" s="25" t="s">
        <v>130</v>
      </c>
      <c r="E127" s="26">
        <v>200055622</v>
      </c>
      <c r="F127" s="18" t="s">
        <v>131</v>
      </c>
      <c r="G127" s="50">
        <f t="shared" si="19"/>
        <v>79.3</v>
      </c>
      <c r="H127" s="51">
        <v>62.8</v>
      </c>
      <c r="I127" s="51">
        <v>16.5</v>
      </c>
      <c r="J127" s="8">
        <f t="shared" si="25"/>
        <v>947257452</v>
      </c>
      <c r="K127" s="8">
        <v>761515834</v>
      </c>
      <c r="L127" s="8">
        <v>185741618</v>
      </c>
      <c r="M127" s="8"/>
      <c r="N127" s="31"/>
    </row>
    <row r="128" spans="1:14">
      <c r="A128" s="6">
        <f t="shared" si="21"/>
        <v>55</v>
      </c>
      <c r="B128" s="44" t="s">
        <v>160</v>
      </c>
      <c r="C128" s="44" t="s">
        <v>177</v>
      </c>
      <c r="D128" s="25" t="s">
        <v>132</v>
      </c>
      <c r="E128" s="26">
        <v>206214300</v>
      </c>
      <c r="F128" s="18" t="s">
        <v>133</v>
      </c>
      <c r="G128" s="50">
        <f t="shared" si="19"/>
        <v>76.28</v>
      </c>
      <c r="H128" s="51">
        <v>63.78</v>
      </c>
      <c r="I128" s="51">
        <v>12.5</v>
      </c>
      <c r="J128" s="8">
        <f t="shared" si="25"/>
        <v>3183813000</v>
      </c>
      <c r="K128" s="8">
        <v>2551268000</v>
      </c>
      <c r="L128" s="8">
        <v>632545000</v>
      </c>
      <c r="M128" s="8">
        <v>0</v>
      </c>
      <c r="N128" s="31"/>
    </row>
    <row r="129" spans="1:14">
      <c r="A129" s="6">
        <v>55</v>
      </c>
      <c r="B129" s="44" t="s">
        <v>160</v>
      </c>
      <c r="C129" s="44" t="s">
        <v>176</v>
      </c>
      <c r="D129" s="25" t="s">
        <v>134</v>
      </c>
      <c r="E129" s="26">
        <v>206984586</v>
      </c>
      <c r="F129" s="18" t="s">
        <v>135</v>
      </c>
      <c r="G129" s="50">
        <f t="shared" si="19"/>
        <v>54.6</v>
      </c>
      <c r="H129" s="51">
        <v>38.1</v>
      </c>
      <c r="I129" s="51">
        <v>16.5</v>
      </c>
      <c r="J129" s="8">
        <f t="shared" si="25"/>
        <v>2721902000</v>
      </c>
      <c r="K129" s="8">
        <v>2181112000</v>
      </c>
      <c r="L129" s="8">
        <v>539825000</v>
      </c>
      <c r="M129" s="8">
        <v>965000</v>
      </c>
      <c r="N129" s="31"/>
    </row>
    <row r="130" spans="1:14">
      <c r="A130" s="6">
        <f t="shared" si="21"/>
        <v>56</v>
      </c>
      <c r="B130" s="44" t="s">
        <v>160</v>
      </c>
      <c r="C130" s="44" t="s">
        <v>178</v>
      </c>
      <c r="D130" s="25" t="s">
        <v>136</v>
      </c>
      <c r="E130" s="26">
        <v>206974227</v>
      </c>
      <c r="F130" s="18" t="s">
        <v>137</v>
      </c>
      <c r="G130" s="50">
        <f t="shared" si="19"/>
        <v>53</v>
      </c>
      <c r="H130" s="51">
        <v>43</v>
      </c>
      <c r="I130" s="51">
        <v>10</v>
      </c>
      <c r="J130" s="8">
        <f t="shared" si="25"/>
        <v>2412163000</v>
      </c>
      <c r="K130" s="8">
        <v>1877215000</v>
      </c>
      <c r="L130" s="8">
        <v>534948000</v>
      </c>
      <c r="M130" s="8"/>
      <c r="N130" s="31"/>
    </row>
    <row r="131" spans="1:14">
      <c r="A131" s="6">
        <v>56</v>
      </c>
      <c r="B131" s="44" t="s">
        <v>160</v>
      </c>
      <c r="C131" s="44" t="s">
        <v>179</v>
      </c>
      <c r="D131" s="25" t="s">
        <v>138</v>
      </c>
      <c r="E131" s="27">
        <v>206985205</v>
      </c>
      <c r="F131" s="31" t="s">
        <v>139</v>
      </c>
      <c r="G131" s="50">
        <f t="shared" si="19"/>
        <v>52.96</v>
      </c>
      <c r="H131" s="51">
        <v>38.96</v>
      </c>
      <c r="I131" s="51">
        <v>14</v>
      </c>
      <c r="J131" s="14">
        <f t="shared" si="25"/>
        <v>2725186000</v>
      </c>
      <c r="K131" s="14">
        <v>2184518000</v>
      </c>
      <c r="L131" s="14">
        <v>540668000</v>
      </c>
      <c r="M131" s="14">
        <v>0</v>
      </c>
      <c r="N131" s="31"/>
    </row>
    <row r="132" spans="1:14">
      <c r="A132" s="6">
        <f t="shared" si="21"/>
        <v>57</v>
      </c>
      <c r="B132" s="44" t="s">
        <v>160</v>
      </c>
      <c r="C132" s="44" t="s">
        <v>179</v>
      </c>
      <c r="D132" s="25" t="s">
        <v>140</v>
      </c>
      <c r="E132" s="27">
        <v>206985213</v>
      </c>
      <c r="F132" s="31" t="s">
        <v>141</v>
      </c>
      <c r="G132" s="50">
        <f t="shared" si="19"/>
        <v>48.28</v>
      </c>
      <c r="H132" s="51">
        <v>35.53</v>
      </c>
      <c r="I132" s="51">
        <v>12.75</v>
      </c>
      <c r="J132" s="14">
        <f t="shared" si="25"/>
        <v>2229700000</v>
      </c>
      <c r="K132" s="14">
        <v>1787335000</v>
      </c>
      <c r="L132" s="14">
        <v>442365000</v>
      </c>
      <c r="M132" s="14">
        <v>0</v>
      </c>
      <c r="N132" s="31"/>
    </row>
    <row r="133" spans="1:14" ht="27" customHeight="1">
      <c r="A133" s="6">
        <v>57</v>
      </c>
      <c r="B133" s="44" t="s">
        <v>160</v>
      </c>
      <c r="C133" s="44" t="s">
        <v>180</v>
      </c>
      <c r="D133" s="25" t="s">
        <v>142</v>
      </c>
      <c r="E133" s="26">
        <v>200119138</v>
      </c>
      <c r="F133" s="72" t="s">
        <v>129</v>
      </c>
      <c r="G133" s="50">
        <f t="shared" si="19"/>
        <v>46</v>
      </c>
      <c r="H133" s="51">
        <v>31</v>
      </c>
      <c r="I133" s="51">
        <v>15</v>
      </c>
      <c r="J133" s="8">
        <v>2458010775</v>
      </c>
      <c r="K133" s="8">
        <v>1766020000</v>
      </c>
      <c r="L133" s="8">
        <v>438018232</v>
      </c>
      <c r="M133" s="8">
        <v>253972543.40000001</v>
      </c>
      <c r="N133" s="31"/>
    </row>
    <row r="134" spans="1:14" ht="25.5" customHeight="1">
      <c r="A134" s="6">
        <f t="shared" si="21"/>
        <v>58</v>
      </c>
      <c r="B134" s="44" t="s">
        <v>160</v>
      </c>
      <c r="C134" s="44" t="s">
        <v>180</v>
      </c>
      <c r="D134" s="25" t="s">
        <v>143</v>
      </c>
      <c r="E134" s="26">
        <v>207245436</v>
      </c>
      <c r="F134" s="30" t="s">
        <v>127</v>
      </c>
      <c r="G134" s="50">
        <f t="shared" si="19"/>
        <v>42.8</v>
      </c>
      <c r="H134" s="51">
        <v>37.799999999999997</v>
      </c>
      <c r="I134" s="51">
        <v>5</v>
      </c>
      <c r="J134" s="8">
        <f t="shared" si="25"/>
        <v>1755230000</v>
      </c>
      <c r="K134" s="8">
        <v>1406529000</v>
      </c>
      <c r="L134" s="8">
        <v>348701000</v>
      </c>
      <c r="M134" s="8">
        <v>0</v>
      </c>
      <c r="N134" s="31"/>
    </row>
    <row r="135" spans="1:14">
      <c r="A135" s="6">
        <v>58</v>
      </c>
      <c r="B135" s="44" t="s">
        <v>160</v>
      </c>
      <c r="C135" s="44" t="s">
        <v>177</v>
      </c>
      <c r="D135" s="25" t="s">
        <v>144</v>
      </c>
      <c r="E135" s="26">
        <v>305238126</v>
      </c>
      <c r="F135" s="18" t="s">
        <v>145</v>
      </c>
      <c r="G135" s="50">
        <f t="shared" si="19"/>
        <v>62.1</v>
      </c>
      <c r="H135" s="51">
        <v>15.5</v>
      </c>
      <c r="I135" s="51">
        <v>46.6</v>
      </c>
      <c r="J135" s="8">
        <f t="shared" si="25"/>
        <v>2604013000</v>
      </c>
      <c r="K135" s="8">
        <v>2086602000</v>
      </c>
      <c r="L135" s="8">
        <v>517411000</v>
      </c>
      <c r="M135" s="8">
        <v>0</v>
      </c>
      <c r="N135" s="31"/>
    </row>
    <row r="136" spans="1:14">
      <c r="A136" s="6">
        <f t="shared" si="21"/>
        <v>59</v>
      </c>
      <c r="B136" s="44" t="s">
        <v>160</v>
      </c>
      <c r="C136" s="44" t="s">
        <v>172</v>
      </c>
      <c r="D136" s="25" t="s">
        <v>146</v>
      </c>
      <c r="E136" s="26">
        <v>306962904</v>
      </c>
      <c r="F136" s="18" t="s">
        <v>147</v>
      </c>
      <c r="G136" s="50">
        <f t="shared" si="19"/>
        <v>27.5</v>
      </c>
      <c r="H136" s="51">
        <v>19</v>
      </c>
      <c r="I136" s="51">
        <v>8.5</v>
      </c>
      <c r="J136" s="15">
        <v>1018725000</v>
      </c>
      <c r="K136" s="9">
        <v>816240000</v>
      </c>
      <c r="L136" s="9">
        <v>202485000</v>
      </c>
      <c r="M136" s="8">
        <v>0</v>
      </c>
      <c r="N136" s="31"/>
    </row>
    <row r="137" spans="1:14">
      <c r="A137" s="6">
        <v>59</v>
      </c>
      <c r="B137" s="44" t="s">
        <v>160</v>
      </c>
      <c r="C137" s="44" t="s">
        <v>173</v>
      </c>
      <c r="D137" s="25" t="s">
        <v>148</v>
      </c>
      <c r="E137" s="26">
        <v>207320651</v>
      </c>
      <c r="F137" s="30" t="s">
        <v>149</v>
      </c>
      <c r="G137" s="50">
        <f t="shared" si="19"/>
        <v>27.14</v>
      </c>
      <c r="H137" s="51">
        <v>17.14</v>
      </c>
      <c r="I137" s="51">
        <v>10</v>
      </c>
      <c r="J137" s="8">
        <f t="shared" si="25"/>
        <v>1099641000</v>
      </c>
      <c r="K137" s="8">
        <f>766461000+114606000</f>
        <v>881067000</v>
      </c>
      <c r="L137" s="8">
        <f>218064000+510000</f>
        <v>218574000</v>
      </c>
      <c r="M137" s="8">
        <v>0</v>
      </c>
      <c r="N137" s="31"/>
    </row>
    <row r="138" spans="1:14" s="66" customFormat="1">
      <c r="A138" s="63">
        <f t="shared" si="21"/>
        <v>60</v>
      </c>
      <c r="B138" s="44" t="s">
        <v>160</v>
      </c>
      <c r="C138" s="44" t="s">
        <v>169</v>
      </c>
      <c r="D138" s="73" t="s">
        <v>150</v>
      </c>
      <c r="E138" s="74">
        <v>306417377</v>
      </c>
      <c r="F138" s="75" t="s">
        <v>151</v>
      </c>
      <c r="G138" s="76">
        <f t="shared" si="19"/>
        <v>38.75</v>
      </c>
      <c r="H138" s="77">
        <v>27</v>
      </c>
      <c r="I138" s="77">
        <v>11.75</v>
      </c>
      <c r="J138" s="78">
        <f t="shared" si="25"/>
        <v>1508305000</v>
      </c>
      <c r="K138" s="79">
        <v>1208368000</v>
      </c>
      <c r="L138" s="79">
        <v>299937000</v>
      </c>
      <c r="M138" s="80" t="s">
        <v>152</v>
      </c>
      <c r="N138" s="81"/>
    </row>
    <row r="139" spans="1:14" s="43" customFormat="1" ht="26.25" customHeight="1">
      <c r="A139" s="82" t="s">
        <v>3</v>
      </c>
      <c r="B139" s="82"/>
      <c r="C139" s="82"/>
      <c r="D139" s="82"/>
      <c r="E139" s="40" t="s">
        <v>168</v>
      </c>
      <c r="F139" s="41" t="s">
        <v>168</v>
      </c>
      <c r="G139" s="42">
        <f t="shared" ref="G139:M139" si="32">SUM(G6:G138)</f>
        <v>2183.7799999999997</v>
      </c>
      <c r="H139" s="42">
        <f t="shared" si="32"/>
        <v>1455.43</v>
      </c>
      <c r="I139" s="42">
        <f t="shared" si="32"/>
        <v>732.1</v>
      </c>
      <c r="J139" s="42">
        <f t="shared" si="32"/>
        <v>83744709271.104996</v>
      </c>
      <c r="K139" s="42">
        <f t="shared" si="32"/>
        <v>63929510977.799988</v>
      </c>
      <c r="L139" s="42">
        <f t="shared" si="32"/>
        <v>16836689210.990799</v>
      </c>
      <c r="M139" s="42">
        <f t="shared" si="32"/>
        <v>3040834867.4000001</v>
      </c>
      <c r="N139" s="59"/>
    </row>
  </sheetData>
  <mergeCells count="13">
    <mergeCell ref="A139:D139"/>
    <mergeCell ref="H4:I4"/>
    <mergeCell ref="K4:M4"/>
    <mergeCell ref="N4:N5"/>
    <mergeCell ref="A2:M2"/>
    <mergeCell ref="A4:A5"/>
    <mergeCell ref="D4:D5"/>
    <mergeCell ref="E4:E5"/>
    <mergeCell ref="F4:F5"/>
    <mergeCell ref="J4:J5"/>
    <mergeCell ref="B4:B5"/>
    <mergeCell ref="C4:C5"/>
    <mergeCell ref="G4:G5"/>
  </mergeCells>
  <pageMargins left="0.7" right="0.7" top="0.75" bottom="0.75" header="0.3" footer="0.3"/>
  <pageSetup paperSize="9" orientation="portrait" r:id="rId1"/>
  <ignoredErrors>
    <ignoredError sqref="F6:F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DC8C-71C9-406B-BB76-DA79E0E175B1}">
  <dimension ref="A1:O117"/>
  <sheetViews>
    <sheetView tabSelected="1" zoomScale="70" zoomScaleNormal="70" workbookViewId="0">
      <selection activeCell="G7" sqref="G7"/>
    </sheetView>
  </sheetViews>
  <sheetFormatPr defaultRowHeight="21"/>
  <cols>
    <col min="1" max="1" width="5.28515625" bestFit="1" customWidth="1"/>
    <col min="2" max="3" width="23.5703125" style="37" customWidth="1"/>
    <col min="4" max="4" width="44.7109375" customWidth="1"/>
    <col min="5" max="5" width="15.140625" bestFit="1" customWidth="1"/>
    <col min="6" max="6" width="43.5703125" bestFit="1" customWidth="1"/>
    <col min="7" max="7" width="21.85546875" style="38" customWidth="1"/>
    <col min="8" max="9" width="22.28515625" style="39" customWidth="1"/>
    <col min="10" max="10" width="26.42578125" customWidth="1"/>
    <col min="11" max="11" width="33.85546875" style="22" customWidth="1"/>
    <col min="12" max="12" width="19.140625" customWidth="1"/>
    <col min="13" max="15" width="20" style="95" customWidth="1"/>
  </cols>
  <sheetData>
    <row r="1" spans="1:15">
      <c r="B1" s="45"/>
      <c r="C1" s="45"/>
      <c r="G1" s="46"/>
      <c r="H1" s="47"/>
      <c r="I1" s="47"/>
      <c r="K1" s="48"/>
    </row>
    <row r="2" spans="1:15" ht="29.25" customHeight="1">
      <c r="A2" s="101" t="s">
        <v>241</v>
      </c>
      <c r="B2" s="87"/>
      <c r="C2" s="87"/>
      <c r="D2" s="87"/>
      <c r="E2" s="87"/>
      <c r="F2" s="87"/>
      <c r="G2" s="87"/>
      <c r="H2" s="87"/>
      <c r="I2" s="87"/>
      <c r="J2" s="87"/>
      <c r="K2" s="48"/>
    </row>
    <row r="3" spans="1:15">
      <c r="A3" s="1"/>
      <c r="B3" s="1"/>
      <c r="C3" s="1"/>
      <c r="D3" s="2"/>
      <c r="E3" s="1"/>
      <c r="F3" s="3"/>
      <c r="G3" s="3"/>
      <c r="H3" s="3"/>
      <c r="I3" s="3"/>
      <c r="J3" s="4"/>
      <c r="K3" s="49"/>
    </row>
    <row r="4" spans="1:15" s="36" customFormat="1" ht="38.25" customHeight="1">
      <c r="A4" s="88" t="s">
        <v>2</v>
      </c>
      <c r="B4" s="90" t="s">
        <v>153</v>
      </c>
      <c r="C4" s="90" t="s">
        <v>154</v>
      </c>
      <c r="D4" s="88" t="s">
        <v>161</v>
      </c>
      <c r="E4" s="88" t="s">
        <v>162</v>
      </c>
      <c r="F4" s="89" t="s">
        <v>163</v>
      </c>
      <c r="G4" s="91" t="s">
        <v>155</v>
      </c>
      <c r="H4" s="83" t="s">
        <v>156</v>
      </c>
      <c r="I4" s="84"/>
      <c r="J4" s="92" t="s">
        <v>156</v>
      </c>
      <c r="K4" s="86" t="s">
        <v>237</v>
      </c>
      <c r="L4" s="99" t="s">
        <v>240</v>
      </c>
      <c r="M4" s="99"/>
      <c r="N4" s="99"/>
      <c r="O4" s="99"/>
    </row>
    <row r="5" spans="1:15" s="36" customFormat="1" ht="66" customHeight="1">
      <c r="A5" s="88"/>
      <c r="B5" s="90"/>
      <c r="C5" s="90"/>
      <c r="D5" s="88"/>
      <c r="E5" s="88"/>
      <c r="F5" s="89"/>
      <c r="G5" s="91"/>
      <c r="H5" s="57" t="s">
        <v>157</v>
      </c>
      <c r="I5" s="57" t="s">
        <v>158</v>
      </c>
      <c r="J5" s="35" t="s">
        <v>165</v>
      </c>
      <c r="K5" s="86"/>
      <c r="L5" s="40" t="s">
        <v>238</v>
      </c>
      <c r="M5" s="100" t="s">
        <v>239</v>
      </c>
      <c r="N5" s="100" t="s">
        <v>239</v>
      </c>
      <c r="O5" s="100" t="s">
        <v>239</v>
      </c>
    </row>
    <row r="6" spans="1:15" ht="37.5">
      <c r="A6" s="6">
        <v>1</v>
      </c>
      <c r="B6" s="44" t="s">
        <v>160</v>
      </c>
      <c r="C6" s="44" t="s">
        <v>169</v>
      </c>
      <c r="D6" s="16" t="s">
        <v>4</v>
      </c>
      <c r="E6" s="17">
        <v>200055693</v>
      </c>
      <c r="F6" s="18" t="s">
        <v>5</v>
      </c>
      <c r="G6" s="52">
        <f>SUM(H6:I6)</f>
        <v>87</v>
      </c>
      <c r="H6" s="53">
        <v>56</v>
      </c>
      <c r="I6" s="53">
        <v>31</v>
      </c>
      <c r="J6" s="8">
        <v>3249993000</v>
      </c>
      <c r="K6" s="93">
        <f>J6*0.3</f>
        <v>974997900</v>
      </c>
      <c r="L6" s="96">
        <v>243749</v>
      </c>
      <c r="M6" s="96">
        <v>243749</v>
      </c>
      <c r="N6" s="96">
        <v>243749</v>
      </c>
      <c r="O6" s="96">
        <v>243749</v>
      </c>
    </row>
    <row r="7" spans="1:15">
      <c r="A7" s="6">
        <f t="shared" ref="A7:A70" si="0">+A6+1</f>
        <v>2</v>
      </c>
      <c r="B7" s="44" t="s">
        <v>160</v>
      </c>
      <c r="C7" s="44" t="s">
        <v>169</v>
      </c>
      <c r="D7" s="16" t="s">
        <v>6</v>
      </c>
      <c r="E7" s="17">
        <v>311007030</v>
      </c>
      <c r="F7" s="18" t="s">
        <v>7</v>
      </c>
      <c r="G7" s="50">
        <v>53.5</v>
      </c>
      <c r="H7" s="51">
        <v>30</v>
      </c>
      <c r="I7" s="51">
        <v>23.5</v>
      </c>
      <c r="J7" s="8">
        <v>1581886000</v>
      </c>
      <c r="K7" s="93">
        <f t="shared" ref="K7:K70" si="1">J7*0.3</f>
        <v>474565800</v>
      </c>
      <c r="L7" s="96">
        <v>118641</v>
      </c>
      <c r="M7" s="96">
        <v>118641</v>
      </c>
      <c r="N7" s="96">
        <v>118641</v>
      </c>
      <c r="O7" s="96">
        <v>118641</v>
      </c>
    </row>
    <row r="8" spans="1:15" s="66" customFormat="1" ht="37.5">
      <c r="A8" s="63"/>
      <c r="B8" s="44" t="s">
        <v>160</v>
      </c>
      <c r="C8" s="44" t="s">
        <v>169</v>
      </c>
      <c r="D8" s="19" t="s">
        <v>192</v>
      </c>
      <c r="E8" s="64">
        <v>200056716</v>
      </c>
      <c r="F8" s="31" t="s">
        <v>208</v>
      </c>
      <c r="G8" s="50">
        <v>1.75</v>
      </c>
      <c r="H8" s="51">
        <v>1.75</v>
      </c>
      <c r="I8" s="51">
        <v>0</v>
      </c>
      <c r="J8" s="14">
        <v>116358000</v>
      </c>
      <c r="K8" s="93">
        <f t="shared" si="1"/>
        <v>34907400</v>
      </c>
      <c r="L8" s="97">
        <v>8726</v>
      </c>
      <c r="M8" s="97">
        <v>8726</v>
      </c>
      <c r="N8" s="97">
        <v>8726</v>
      </c>
      <c r="O8" s="97">
        <v>8726</v>
      </c>
    </row>
    <row r="9" spans="1:15" ht="37.5">
      <c r="A9" s="6">
        <v>2</v>
      </c>
      <c r="B9" s="44" t="s">
        <v>160</v>
      </c>
      <c r="C9" s="44" t="s">
        <v>169</v>
      </c>
      <c r="D9" s="16" t="s">
        <v>193</v>
      </c>
      <c r="E9" s="17">
        <v>200056716</v>
      </c>
      <c r="F9" s="18" t="s">
        <v>8</v>
      </c>
      <c r="G9" s="50">
        <f t="shared" ref="G9:G74" si="2">SUM(H9:I9)</f>
        <v>19.25</v>
      </c>
      <c r="H9" s="51">
        <v>12</v>
      </c>
      <c r="I9" s="51">
        <v>7.25</v>
      </c>
      <c r="J9" s="7">
        <v>286542344</v>
      </c>
      <c r="K9" s="93">
        <f t="shared" si="1"/>
        <v>85962703.200000003</v>
      </c>
      <c r="L9" s="96">
        <v>21490</v>
      </c>
      <c r="M9" s="96">
        <v>21490</v>
      </c>
      <c r="N9" s="96">
        <v>21490</v>
      </c>
      <c r="O9" s="96">
        <v>21490</v>
      </c>
    </row>
    <row r="10" spans="1:15">
      <c r="A10" s="6">
        <f t="shared" si="0"/>
        <v>3</v>
      </c>
      <c r="B10" s="44" t="s">
        <v>160</v>
      </c>
      <c r="C10" s="44" t="s">
        <v>169</v>
      </c>
      <c r="D10" s="16" t="s">
        <v>9</v>
      </c>
      <c r="E10" s="17">
        <v>200056716</v>
      </c>
      <c r="F10" s="18" t="s">
        <v>8</v>
      </c>
      <c r="G10" s="50">
        <f t="shared" si="2"/>
        <v>9.5</v>
      </c>
      <c r="H10" s="51">
        <v>5</v>
      </c>
      <c r="I10" s="51">
        <v>4.5</v>
      </c>
      <c r="J10" s="7">
        <v>211961400</v>
      </c>
      <c r="K10" s="93">
        <f t="shared" si="1"/>
        <v>63588420</v>
      </c>
      <c r="L10" s="96">
        <v>15897</v>
      </c>
      <c r="M10" s="96">
        <v>15897</v>
      </c>
      <c r="N10" s="96">
        <v>15897</v>
      </c>
      <c r="O10" s="96">
        <v>15897</v>
      </c>
    </row>
    <row r="11" spans="1:15">
      <c r="A11" s="6">
        <v>3</v>
      </c>
      <c r="B11" s="44" t="s">
        <v>160</v>
      </c>
      <c r="C11" s="44" t="s">
        <v>169</v>
      </c>
      <c r="D11" s="16" t="s">
        <v>10</v>
      </c>
      <c r="E11" s="17">
        <v>200056716</v>
      </c>
      <c r="F11" s="18" t="s">
        <v>8</v>
      </c>
      <c r="G11" s="50">
        <f t="shared" si="2"/>
        <v>10.75</v>
      </c>
      <c r="H11" s="51">
        <v>5</v>
      </c>
      <c r="I11" s="51">
        <v>5.75</v>
      </c>
      <c r="J11" s="7">
        <v>235415325</v>
      </c>
      <c r="K11" s="93">
        <f t="shared" si="1"/>
        <v>70624597.5</v>
      </c>
      <c r="L11" s="96">
        <v>17656</v>
      </c>
      <c r="M11" s="96">
        <v>17656</v>
      </c>
      <c r="N11" s="96">
        <v>17656</v>
      </c>
      <c r="O11" s="96">
        <v>17656</v>
      </c>
    </row>
    <row r="12" spans="1:15" ht="37.5">
      <c r="A12" s="6">
        <f t="shared" si="0"/>
        <v>4</v>
      </c>
      <c r="B12" s="44" t="s">
        <v>160</v>
      </c>
      <c r="C12" s="44" t="s">
        <v>169</v>
      </c>
      <c r="D12" s="16" t="s">
        <v>11</v>
      </c>
      <c r="E12" s="17">
        <v>200056716</v>
      </c>
      <c r="F12" s="18" t="s">
        <v>8</v>
      </c>
      <c r="G12" s="50">
        <f t="shared" si="2"/>
        <v>5</v>
      </c>
      <c r="H12" s="51">
        <v>5</v>
      </c>
      <c r="I12" s="51">
        <v>0</v>
      </c>
      <c r="J12" s="7">
        <v>175236524</v>
      </c>
      <c r="K12" s="93">
        <f t="shared" si="1"/>
        <v>52570957.199999996</v>
      </c>
      <c r="L12" s="96">
        <v>13142</v>
      </c>
      <c r="M12" s="96">
        <v>13142</v>
      </c>
      <c r="N12" s="96">
        <v>13142</v>
      </c>
      <c r="O12" s="96">
        <v>13142</v>
      </c>
    </row>
    <row r="13" spans="1:15" ht="37.5">
      <c r="A13" s="6">
        <v>4</v>
      </c>
      <c r="B13" s="44" t="s">
        <v>160</v>
      </c>
      <c r="C13" s="44" t="s">
        <v>169</v>
      </c>
      <c r="D13" s="16" t="s">
        <v>12</v>
      </c>
      <c r="E13" s="17">
        <v>200056716</v>
      </c>
      <c r="F13" s="18" t="s">
        <v>8</v>
      </c>
      <c r="G13" s="50">
        <f t="shared" si="2"/>
        <v>5</v>
      </c>
      <c r="H13" s="51">
        <v>5</v>
      </c>
      <c r="I13" s="51">
        <v>0</v>
      </c>
      <c r="J13" s="7">
        <v>153246254</v>
      </c>
      <c r="K13" s="93">
        <f t="shared" si="1"/>
        <v>45973876.199999996</v>
      </c>
      <c r="L13" s="96">
        <v>11493</v>
      </c>
      <c r="M13" s="96">
        <v>11493</v>
      </c>
      <c r="N13" s="96">
        <v>11493</v>
      </c>
      <c r="O13" s="96">
        <v>11493</v>
      </c>
    </row>
    <row r="14" spans="1:15">
      <c r="A14" s="6"/>
      <c r="B14" s="44" t="s">
        <v>160</v>
      </c>
      <c r="C14" s="44" t="s">
        <v>169</v>
      </c>
      <c r="D14" s="16" t="s">
        <v>210</v>
      </c>
      <c r="E14" s="17">
        <v>200056716</v>
      </c>
      <c r="F14" s="18" t="s">
        <v>209</v>
      </c>
      <c r="G14" s="50">
        <f t="shared" si="2"/>
        <v>6</v>
      </c>
      <c r="H14" s="51">
        <v>6</v>
      </c>
      <c r="I14" s="51">
        <v>0</v>
      </c>
      <c r="J14" s="7">
        <v>164377000</v>
      </c>
      <c r="K14" s="93">
        <f t="shared" si="1"/>
        <v>49313100</v>
      </c>
      <c r="L14" s="96">
        <v>12328</v>
      </c>
      <c r="M14" s="96">
        <v>12328</v>
      </c>
      <c r="N14" s="96">
        <v>12328</v>
      </c>
      <c r="O14" s="96">
        <v>12328</v>
      </c>
    </row>
    <row r="15" spans="1:15" ht="37.5">
      <c r="A15" s="6"/>
      <c r="B15" s="44" t="s">
        <v>160</v>
      </c>
      <c r="C15" s="44" t="s">
        <v>170</v>
      </c>
      <c r="D15" s="19" t="s">
        <v>218</v>
      </c>
      <c r="E15" s="17">
        <v>207330900</v>
      </c>
      <c r="F15" s="18" t="s">
        <v>217</v>
      </c>
      <c r="G15" s="57">
        <v>1.75</v>
      </c>
      <c r="H15" s="57">
        <v>1.75</v>
      </c>
      <c r="I15" s="57"/>
      <c r="J15" s="8">
        <v>104295000</v>
      </c>
      <c r="K15" s="93">
        <f t="shared" si="1"/>
        <v>31288500</v>
      </c>
      <c r="L15" s="96">
        <v>7822</v>
      </c>
      <c r="M15" s="96">
        <v>7822</v>
      </c>
      <c r="N15" s="96">
        <v>7822</v>
      </c>
      <c r="O15" s="96">
        <v>7822</v>
      </c>
    </row>
    <row r="16" spans="1:15" ht="37.5">
      <c r="A16" s="6">
        <f>+A13+1</f>
        <v>5</v>
      </c>
      <c r="B16" s="44" t="s">
        <v>160</v>
      </c>
      <c r="C16" s="44" t="s">
        <v>170</v>
      </c>
      <c r="D16" s="19" t="s">
        <v>13</v>
      </c>
      <c r="E16" s="17">
        <v>207330900</v>
      </c>
      <c r="F16" s="18" t="s">
        <v>14</v>
      </c>
      <c r="G16" s="50">
        <f t="shared" ref="G16" si="3">SUM(H16:I16)</f>
        <v>20.5</v>
      </c>
      <c r="H16" s="51">
        <v>5</v>
      </c>
      <c r="I16" s="51">
        <v>15.5</v>
      </c>
      <c r="J16" s="8">
        <v>501302000</v>
      </c>
      <c r="K16" s="93">
        <f t="shared" si="1"/>
        <v>150390600</v>
      </c>
      <c r="L16" s="96">
        <v>37597</v>
      </c>
      <c r="M16" s="96">
        <v>37597</v>
      </c>
      <c r="N16" s="96">
        <v>37597</v>
      </c>
      <c r="O16" s="96">
        <v>37597</v>
      </c>
    </row>
    <row r="17" spans="1:15" ht="37.5">
      <c r="A17" s="6">
        <v>5</v>
      </c>
      <c r="B17" s="44" t="s">
        <v>160</v>
      </c>
      <c r="C17" s="44" t="s">
        <v>170</v>
      </c>
      <c r="D17" s="16" t="s">
        <v>15</v>
      </c>
      <c r="E17" s="20">
        <v>200049709</v>
      </c>
      <c r="F17" s="18" t="s">
        <v>16</v>
      </c>
      <c r="G17" s="50">
        <f t="shared" si="2"/>
        <v>37</v>
      </c>
      <c r="H17" s="56">
        <v>13</v>
      </c>
      <c r="I17" s="56">
        <v>24</v>
      </c>
      <c r="J17" s="8">
        <v>834039000</v>
      </c>
      <c r="K17" s="93">
        <f t="shared" si="1"/>
        <v>250211700</v>
      </c>
      <c r="L17" s="96">
        <v>62552</v>
      </c>
      <c r="M17" s="96">
        <v>62552</v>
      </c>
      <c r="N17" s="96">
        <v>62552</v>
      </c>
      <c r="O17" s="96">
        <v>62552</v>
      </c>
    </row>
    <row r="18" spans="1:15" s="66" customFormat="1" ht="37.5">
      <c r="A18" s="63"/>
      <c r="B18" s="44" t="s">
        <v>160</v>
      </c>
      <c r="C18" s="44" t="s">
        <v>173</v>
      </c>
      <c r="D18" s="19" t="s">
        <v>194</v>
      </c>
      <c r="E18" s="70">
        <v>200073269</v>
      </c>
      <c r="F18" s="31" t="s">
        <v>216</v>
      </c>
      <c r="G18" s="50">
        <v>1.75</v>
      </c>
      <c r="H18" s="51">
        <v>2</v>
      </c>
      <c r="I18" s="51">
        <v>0</v>
      </c>
      <c r="J18" s="14">
        <v>125394000</v>
      </c>
      <c r="K18" s="93">
        <f t="shared" si="1"/>
        <v>37618200</v>
      </c>
      <c r="L18" s="97">
        <v>9404</v>
      </c>
      <c r="M18" s="97">
        <v>9404</v>
      </c>
      <c r="N18" s="97">
        <v>9404</v>
      </c>
      <c r="O18" s="97">
        <v>9404</v>
      </c>
    </row>
    <row r="19" spans="1:15" ht="37.5">
      <c r="A19" s="6">
        <f>+A17+1</f>
        <v>6</v>
      </c>
      <c r="B19" s="44" t="s">
        <v>160</v>
      </c>
      <c r="C19" s="44" t="s">
        <v>173</v>
      </c>
      <c r="D19" s="16" t="s">
        <v>195</v>
      </c>
      <c r="E19" s="17">
        <v>200073269</v>
      </c>
      <c r="F19" s="18" t="s">
        <v>17</v>
      </c>
      <c r="G19" s="50">
        <f t="shared" ref="G19:G23" si="4">SUM(H19:I19)</f>
        <v>28</v>
      </c>
      <c r="H19" s="51">
        <v>12</v>
      </c>
      <c r="I19" s="51">
        <v>16</v>
      </c>
      <c r="J19" s="8">
        <v>104531781</v>
      </c>
      <c r="K19" s="93">
        <f t="shared" si="1"/>
        <v>31359534.299999997</v>
      </c>
      <c r="L19" s="96">
        <v>7839</v>
      </c>
      <c r="M19" s="96">
        <v>7839</v>
      </c>
      <c r="N19" s="96">
        <v>7839</v>
      </c>
      <c r="O19" s="96">
        <v>7839</v>
      </c>
    </row>
    <row r="20" spans="1:15">
      <c r="A20" s="6">
        <v>6</v>
      </c>
      <c r="B20" s="44" t="s">
        <v>160</v>
      </c>
      <c r="C20" s="44" t="s">
        <v>173</v>
      </c>
      <c r="D20" s="16" t="s">
        <v>18</v>
      </c>
      <c r="E20" s="17">
        <v>200073269</v>
      </c>
      <c r="F20" s="18" t="s">
        <v>17</v>
      </c>
      <c r="G20" s="50">
        <f t="shared" si="4"/>
        <v>6</v>
      </c>
      <c r="H20" s="51">
        <v>4</v>
      </c>
      <c r="I20" s="51">
        <v>2</v>
      </c>
      <c r="J20" s="8">
        <v>261898800</v>
      </c>
      <c r="K20" s="93">
        <f t="shared" si="1"/>
        <v>78569640</v>
      </c>
      <c r="L20" s="97">
        <v>19642</v>
      </c>
      <c r="M20" s="97">
        <v>19642</v>
      </c>
      <c r="N20" s="97">
        <v>19642</v>
      </c>
      <c r="O20" s="97">
        <v>19642</v>
      </c>
    </row>
    <row r="21" spans="1:15" ht="18.75" customHeight="1">
      <c r="A21" s="6">
        <f t="shared" si="0"/>
        <v>7</v>
      </c>
      <c r="B21" s="44" t="s">
        <v>160</v>
      </c>
      <c r="C21" s="44" t="s">
        <v>173</v>
      </c>
      <c r="D21" s="16" t="s">
        <v>19</v>
      </c>
      <c r="E21" s="17">
        <v>200073269</v>
      </c>
      <c r="F21" s="18" t="s">
        <v>17</v>
      </c>
      <c r="G21" s="50">
        <f t="shared" si="4"/>
        <v>11.5</v>
      </c>
      <c r="H21" s="51">
        <v>5</v>
      </c>
      <c r="I21" s="51">
        <v>6.5</v>
      </c>
      <c r="J21" s="8">
        <v>425870230</v>
      </c>
      <c r="K21" s="93">
        <f t="shared" si="1"/>
        <v>127761069</v>
      </c>
      <c r="L21" s="97">
        <v>31940</v>
      </c>
      <c r="M21" s="97">
        <v>31940</v>
      </c>
      <c r="N21" s="97">
        <v>31940</v>
      </c>
      <c r="O21" s="97">
        <v>31940</v>
      </c>
    </row>
    <row r="22" spans="1:15">
      <c r="A22" s="6">
        <v>7</v>
      </c>
      <c r="B22" s="44" t="s">
        <v>160</v>
      </c>
      <c r="C22" s="44" t="s">
        <v>173</v>
      </c>
      <c r="D22" s="16" t="s">
        <v>20</v>
      </c>
      <c r="E22" s="17">
        <v>200073269</v>
      </c>
      <c r="F22" s="18" t="s">
        <v>17</v>
      </c>
      <c r="G22" s="50">
        <f t="shared" si="4"/>
        <v>7</v>
      </c>
      <c r="H22" s="51">
        <v>5</v>
      </c>
      <c r="I22" s="51">
        <v>2</v>
      </c>
      <c r="J22" s="8">
        <v>305169040</v>
      </c>
      <c r="K22" s="93">
        <f t="shared" si="1"/>
        <v>91550712</v>
      </c>
      <c r="L22" s="97">
        <v>22887</v>
      </c>
      <c r="M22" s="97">
        <v>22887</v>
      </c>
      <c r="N22" s="97">
        <v>22887</v>
      </c>
      <c r="O22" s="97">
        <v>22887</v>
      </c>
    </row>
    <row r="23" spans="1:15">
      <c r="A23" s="6">
        <f t="shared" si="0"/>
        <v>8</v>
      </c>
      <c r="B23" s="44" t="s">
        <v>160</v>
      </c>
      <c r="C23" s="44" t="s">
        <v>173</v>
      </c>
      <c r="D23" s="16" t="s">
        <v>21</v>
      </c>
      <c r="E23" s="17">
        <v>200073269</v>
      </c>
      <c r="F23" s="18" t="s">
        <v>17</v>
      </c>
      <c r="G23" s="50">
        <f t="shared" si="4"/>
        <v>5</v>
      </c>
      <c r="H23" s="51">
        <v>5</v>
      </c>
      <c r="I23" s="51">
        <v>0</v>
      </c>
      <c r="J23" s="8">
        <v>239124990</v>
      </c>
      <c r="K23" s="93">
        <f t="shared" si="1"/>
        <v>71737497</v>
      </c>
      <c r="L23" s="97">
        <v>17934</v>
      </c>
      <c r="M23" s="97">
        <v>17934</v>
      </c>
      <c r="N23" s="97">
        <v>17934</v>
      </c>
      <c r="O23" s="97">
        <v>17934</v>
      </c>
    </row>
    <row r="24" spans="1:15" s="66" customFormat="1" ht="37.5">
      <c r="A24" s="63"/>
      <c r="B24" s="44" t="s">
        <v>160</v>
      </c>
      <c r="C24" s="44" t="s">
        <v>171</v>
      </c>
      <c r="D24" s="19" t="s">
        <v>196</v>
      </c>
      <c r="E24" s="64">
        <v>200075756</v>
      </c>
      <c r="F24" s="31" t="s">
        <v>211</v>
      </c>
      <c r="G24" s="50">
        <v>1.75</v>
      </c>
      <c r="H24" s="51">
        <v>1.75</v>
      </c>
      <c r="I24" s="51">
        <v>0</v>
      </c>
      <c r="J24" s="65">
        <f>124023+6152</f>
        <v>130175</v>
      </c>
      <c r="K24" s="93">
        <f t="shared" si="1"/>
        <v>39052.5</v>
      </c>
      <c r="L24" s="97">
        <v>9763</v>
      </c>
      <c r="M24" s="97">
        <v>9763</v>
      </c>
      <c r="N24" s="97">
        <v>9763</v>
      </c>
      <c r="O24" s="97">
        <v>9763</v>
      </c>
    </row>
    <row r="25" spans="1:15" s="66" customFormat="1" ht="37.5">
      <c r="A25" s="63">
        <v>8</v>
      </c>
      <c r="B25" s="44" t="s">
        <v>160</v>
      </c>
      <c r="C25" s="44" t="s">
        <v>171</v>
      </c>
      <c r="D25" s="19" t="s">
        <v>197</v>
      </c>
      <c r="E25" s="64">
        <v>200075756</v>
      </c>
      <c r="F25" s="31" t="s">
        <v>22</v>
      </c>
      <c r="G25" s="50">
        <f t="shared" ref="G25:G31" si="5">SUM(H25:I25)</f>
        <v>15</v>
      </c>
      <c r="H25" s="51">
        <v>8</v>
      </c>
      <c r="I25" s="51">
        <v>7</v>
      </c>
      <c r="J25" s="14">
        <f>1455800000-905280000</f>
        <v>550520000</v>
      </c>
      <c r="K25" s="93">
        <f t="shared" si="1"/>
        <v>165156000</v>
      </c>
      <c r="L25" s="97">
        <v>41289</v>
      </c>
      <c r="M25" s="97">
        <v>41289</v>
      </c>
      <c r="N25" s="97">
        <v>41289</v>
      </c>
      <c r="O25" s="97">
        <v>41289</v>
      </c>
    </row>
    <row r="26" spans="1:15" s="66" customFormat="1">
      <c r="A26" s="63">
        <f t="shared" si="0"/>
        <v>9</v>
      </c>
      <c r="B26" s="44" t="s">
        <v>160</v>
      </c>
      <c r="C26" s="44" t="s">
        <v>171</v>
      </c>
      <c r="D26" s="19" t="s">
        <v>23</v>
      </c>
      <c r="E26" s="64">
        <v>200075756</v>
      </c>
      <c r="F26" s="31" t="s">
        <v>22</v>
      </c>
      <c r="G26" s="50">
        <f t="shared" si="5"/>
        <v>9.5</v>
      </c>
      <c r="H26" s="51">
        <v>5</v>
      </c>
      <c r="I26" s="51">
        <v>4.5</v>
      </c>
      <c r="J26" s="14">
        <v>222103000</v>
      </c>
      <c r="K26" s="93">
        <f t="shared" si="1"/>
        <v>66630900</v>
      </c>
      <c r="L26" s="97">
        <v>16657</v>
      </c>
      <c r="M26" s="97">
        <v>16657</v>
      </c>
      <c r="N26" s="97">
        <v>16657</v>
      </c>
      <c r="O26" s="97">
        <v>16657</v>
      </c>
    </row>
    <row r="27" spans="1:15" s="66" customFormat="1">
      <c r="A27" s="63">
        <v>9</v>
      </c>
      <c r="B27" s="44" t="s">
        <v>160</v>
      </c>
      <c r="C27" s="44" t="s">
        <v>171</v>
      </c>
      <c r="D27" s="19" t="s">
        <v>24</v>
      </c>
      <c r="E27" s="64">
        <v>200075756</v>
      </c>
      <c r="F27" s="31" t="s">
        <v>22</v>
      </c>
      <c r="G27" s="50">
        <f t="shared" si="5"/>
        <v>10.5</v>
      </c>
      <c r="H27" s="51">
        <v>6</v>
      </c>
      <c r="I27" s="51">
        <v>4.5</v>
      </c>
      <c r="J27" s="14">
        <v>249563000</v>
      </c>
      <c r="K27" s="93">
        <f t="shared" si="1"/>
        <v>74868900</v>
      </c>
      <c r="L27" s="97">
        <v>18717</v>
      </c>
      <c r="M27" s="97">
        <v>18717</v>
      </c>
      <c r="N27" s="97">
        <v>18717</v>
      </c>
      <c r="O27" s="97">
        <v>18717</v>
      </c>
    </row>
    <row r="28" spans="1:15" s="66" customFormat="1">
      <c r="A28" s="63">
        <f t="shared" si="0"/>
        <v>10</v>
      </c>
      <c r="B28" s="44" t="s">
        <v>160</v>
      </c>
      <c r="C28" s="44" t="s">
        <v>171</v>
      </c>
      <c r="D28" s="19" t="s">
        <v>25</v>
      </c>
      <c r="E28" s="64">
        <v>200075756</v>
      </c>
      <c r="F28" s="31" t="s">
        <v>22</v>
      </c>
      <c r="G28" s="50">
        <f t="shared" si="5"/>
        <v>10.5</v>
      </c>
      <c r="H28" s="51">
        <v>6</v>
      </c>
      <c r="I28" s="51">
        <v>4.5</v>
      </c>
      <c r="J28" s="14">
        <v>257408000</v>
      </c>
      <c r="K28" s="93">
        <f t="shared" si="1"/>
        <v>77222400</v>
      </c>
      <c r="L28" s="97">
        <v>19305</v>
      </c>
      <c r="M28" s="97">
        <v>19305</v>
      </c>
      <c r="N28" s="97">
        <v>19305</v>
      </c>
      <c r="O28" s="97">
        <v>19305</v>
      </c>
    </row>
    <row r="29" spans="1:15" s="66" customFormat="1">
      <c r="A29" s="63">
        <v>10</v>
      </c>
      <c r="B29" s="44" t="s">
        <v>160</v>
      </c>
      <c r="C29" s="44" t="s">
        <v>171</v>
      </c>
      <c r="D29" s="19" t="s">
        <v>26</v>
      </c>
      <c r="E29" s="64">
        <v>200075756</v>
      </c>
      <c r="F29" s="31" t="s">
        <v>22</v>
      </c>
      <c r="G29" s="50">
        <f t="shared" si="5"/>
        <v>0</v>
      </c>
      <c r="H29" s="51">
        <v>0</v>
      </c>
      <c r="I29" s="51">
        <v>0</v>
      </c>
      <c r="J29" s="14">
        <v>0</v>
      </c>
      <c r="K29" s="93">
        <f t="shared" si="1"/>
        <v>0</v>
      </c>
      <c r="L29" s="97"/>
      <c r="M29" s="97"/>
      <c r="N29" s="97"/>
      <c r="O29" s="97"/>
    </row>
    <row r="30" spans="1:15" s="66" customFormat="1">
      <c r="A30" s="63">
        <f t="shared" si="0"/>
        <v>11</v>
      </c>
      <c r="B30" s="44" t="s">
        <v>160</v>
      </c>
      <c r="C30" s="44" t="s">
        <v>171</v>
      </c>
      <c r="D30" s="19" t="s">
        <v>27</v>
      </c>
      <c r="E30" s="64">
        <v>200075756</v>
      </c>
      <c r="F30" s="31" t="s">
        <v>22</v>
      </c>
      <c r="G30" s="50">
        <f t="shared" si="5"/>
        <v>9</v>
      </c>
      <c r="H30" s="51">
        <v>4</v>
      </c>
      <c r="I30" s="51">
        <v>5</v>
      </c>
      <c r="J30" s="14">
        <v>176206000</v>
      </c>
      <c r="K30" s="93">
        <f t="shared" si="1"/>
        <v>52861800</v>
      </c>
      <c r="L30" s="97">
        <v>13215</v>
      </c>
      <c r="M30" s="97">
        <v>13215</v>
      </c>
      <c r="N30" s="97">
        <v>13215</v>
      </c>
      <c r="O30" s="97">
        <v>13215</v>
      </c>
    </row>
    <row r="31" spans="1:15" s="66" customFormat="1" ht="37.5">
      <c r="A31" s="63">
        <v>11</v>
      </c>
      <c r="B31" s="44" t="s">
        <v>160</v>
      </c>
      <c r="C31" s="44" t="s">
        <v>171</v>
      </c>
      <c r="D31" s="19" t="s">
        <v>28</v>
      </c>
      <c r="E31" s="64">
        <v>200075756</v>
      </c>
      <c r="F31" s="31" t="s">
        <v>22</v>
      </c>
      <c r="G31" s="50">
        <f t="shared" si="5"/>
        <v>0</v>
      </c>
      <c r="H31" s="51">
        <v>0</v>
      </c>
      <c r="I31" s="51">
        <v>0</v>
      </c>
      <c r="J31" s="14"/>
      <c r="K31" s="93">
        <f t="shared" si="1"/>
        <v>0</v>
      </c>
      <c r="L31" s="97"/>
      <c r="M31" s="97"/>
      <c r="N31" s="97"/>
      <c r="O31" s="97"/>
    </row>
    <row r="32" spans="1:15" s="66" customFormat="1" ht="52.5" customHeight="1">
      <c r="A32" s="63"/>
      <c r="B32" s="44" t="s">
        <v>160</v>
      </c>
      <c r="C32" s="44" t="s">
        <v>171</v>
      </c>
      <c r="D32" s="19" t="s">
        <v>234</v>
      </c>
      <c r="E32" s="64">
        <v>200075756</v>
      </c>
      <c r="F32" s="31" t="s">
        <v>212</v>
      </c>
      <c r="G32" s="50">
        <v>5</v>
      </c>
      <c r="H32" s="51">
        <v>3</v>
      </c>
      <c r="I32" s="51">
        <v>0</v>
      </c>
      <c r="J32" s="65">
        <f>136981+6781</f>
        <v>143762</v>
      </c>
      <c r="K32" s="93">
        <f t="shared" si="1"/>
        <v>43128.6</v>
      </c>
      <c r="L32" s="97">
        <v>10782</v>
      </c>
      <c r="M32" s="97">
        <v>10782</v>
      </c>
      <c r="N32" s="97">
        <v>10782</v>
      </c>
      <c r="O32" s="97">
        <v>10782</v>
      </c>
    </row>
    <row r="33" spans="1:15" s="66" customFormat="1" ht="37.5">
      <c r="A33" s="63"/>
      <c r="B33" s="44" t="s">
        <v>160</v>
      </c>
      <c r="C33" s="44" t="s">
        <v>172</v>
      </c>
      <c r="D33" s="19" t="s">
        <v>198</v>
      </c>
      <c r="E33" s="64">
        <v>200081654</v>
      </c>
      <c r="F33" s="31" t="s">
        <v>214</v>
      </c>
      <c r="G33" s="50">
        <v>1.75</v>
      </c>
      <c r="H33" s="51">
        <v>1.75</v>
      </c>
      <c r="I33" s="51"/>
      <c r="J33" s="15">
        <v>126532000</v>
      </c>
      <c r="K33" s="93">
        <f t="shared" si="1"/>
        <v>37959600</v>
      </c>
      <c r="L33" s="97">
        <v>9489</v>
      </c>
      <c r="M33" s="97">
        <v>9489</v>
      </c>
      <c r="N33" s="97">
        <v>9489</v>
      </c>
      <c r="O33" s="97">
        <v>9489</v>
      </c>
    </row>
    <row r="34" spans="1:15" s="66" customFormat="1" ht="37.5">
      <c r="A34" s="63">
        <f>+A31+1</f>
        <v>12</v>
      </c>
      <c r="B34" s="44" t="s">
        <v>160</v>
      </c>
      <c r="C34" s="44" t="s">
        <v>172</v>
      </c>
      <c r="D34" s="19" t="s">
        <v>199</v>
      </c>
      <c r="E34" s="64">
        <v>200081654</v>
      </c>
      <c r="F34" s="31" t="s">
        <v>29</v>
      </c>
      <c r="G34" s="50">
        <v>20</v>
      </c>
      <c r="H34" s="51">
        <v>12</v>
      </c>
      <c r="I34" s="51">
        <v>8</v>
      </c>
      <c r="J34" s="14">
        <v>401015000</v>
      </c>
      <c r="K34" s="93">
        <f t="shared" si="1"/>
        <v>120304500</v>
      </c>
      <c r="L34" s="97">
        <v>30076</v>
      </c>
      <c r="M34" s="97">
        <v>30076</v>
      </c>
      <c r="N34" s="97">
        <v>30076</v>
      </c>
      <c r="O34" s="97">
        <v>30076</v>
      </c>
    </row>
    <row r="35" spans="1:15" s="66" customFormat="1" ht="37.5">
      <c r="A35" s="63">
        <v>12</v>
      </c>
      <c r="B35" s="44" t="s">
        <v>160</v>
      </c>
      <c r="C35" s="44" t="s">
        <v>172</v>
      </c>
      <c r="D35" s="19" t="s">
        <v>30</v>
      </c>
      <c r="E35" s="64">
        <v>200081654</v>
      </c>
      <c r="F35" s="31" t="s">
        <v>29</v>
      </c>
      <c r="G35" s="50">
        <v>8</v>
      </c>
      <c r="H35" s="51">
        <v>5</v>
      </c>
      <c r="I35" s="51">
        <v>3</v>
      </c>
      <c r="J35" s="14">
        <v>164688000</v>
      </c>
      <c r="K35" s="93">
        <f t="shared" si="1"/>
        <v>49406400</v>
      </c>
      <c r="L35" s="97">
        <v>12351</v>
      </c>
      <c r="M35" s="97">
        <v>12351</v>
      </c>
      <c r="N35" s="97">
        <v>12351</v>
      </c>
      <c r="O35" s="97">
        <v>12351</v>
      </c>
    </row>
    <row r="36" spans="1:15" s="66" customFormat="1" ht="37.5">
      <c r="A36" s="63">
        <f t="shared" si="0"/>
        <v>13</v>
      </c>
      <c r="B36" s="44" t="s">
        <v>160</v>
      </c>
      <c r="C36" s="44" t="s">
        <v>172</v>
      </c>
      <c r="D36" s="19" t="s">
        <v>31</v>
      </c>
      <c r="E36" s="64">
        <v>200081654</v>
      </c>
      <c r="F36" s="31" t="s">
        <v>29</v>
      </c>
      <c r="G36" s="50">
        <v>6.5</v>
      </c>
      <c r="H36" s="51">
        <v>4</v>
      </c>
      <c r="I36" s="51">
        <v>2.5</v>
      </c>
      <c r="J36" s="14">
        <v>164688000</v>
      </c>
      <c r="K36" s="93">
        <f t="shared" si="1"/>
        <v>49406400</v>
      </c>
      <c r="L36" s="97">
        <v>12351</v>
      </c>
      <c r="M36" s="97">
        <v>12351</v>
      </c>
      <c r="N36" s="97">
        <v>12351</v>
      </c>
      <c r="O36" s="97">
        <v>12351</v>
      </c>
    </row>
    <row r="37" spans="1:15" s="66" customFormat="1" ht="37.5">
      <c r="A37" s="63">
        <v>13</v>
      </c>
      <c r="B37" s="44" t="s">
        <v>160</v>
      </c>
      <c r="C37" s="44" t="s">
        <v>172</v>
      </c>
      <c r="D37" s="19" t="s">
        <v>32</v>
      </c>
      <c r="E37" s="64">
        <v>200081654</v>
      </c>
      <c r="F37" s="31" t="s">
        <v>29</v>
      </c>
      <c r="G37" s="50">
        <v>8.25</v>
      </c>
      <c r="H37" s="51">
        <v>5</v>
      </c>
      <c r="I37" s="51">
        <v>3.25</v>
      </c>
      <c r="J37" s="14">
        <v>162425000</v>
      </c>
      <c r="K37" s="93">
        <f t="shared" si="1"/>
        <v>48727500</v>
      </c>
      <c r="L37" s="97">
        <v>12181</v>
      </c>
      <c r="M37" s="97">
        <v>12181</v>
      </c>
      <c r="N37" s="97">
        <v>12181</v>
      </c>
      <c r="O37" s="97">
        <v>12181</v>
      </c>
    </row>
    <row r="38" spans="1:15" s="66" customFormat="1" ht="37.5">
      <c r="A38" s="63">
        <f t="shared" si="0"/>
        <v>14</v>
      </c>
      <c r="B38" s="44" t="s">
        <v>160</v>
      </c>
      <c r="C38" s="44" t="s">
        <v>172</v>
      </c>
      <c r="D38" s="19" t="s">
        <v>33</v>
      </c>
      <c r="E38" s="64">
        <v>200081654</v>
      </c>
      <c r="F38" s="31" t="s">
        <v>29</v>
      </c>
      <c r="G38" s="50">
        <v>7</v>
      </c>
      <c r="H38" s="51">
        <v>4</v>
      </c>
      <c r="I38" s="51">
        <v>3</v>
      </c>
      <c r="J38" s="14">
        <v>162325000</v>
      </c>
      <c r="K38" s="93">
        <f t="shared" si="1"/>
        <v>48697500</v>
      </c>
      <c r="L38" s="97">
        <v>12174</v>
      </c>
      <c r="M38" s="97">
        <v>12174</v>
      </c>
      <c r="N38" s="97">
        <v>12174</v>
      </c>
      <c r="O38" s="97">
        <v>12174</v>
      </c>
    </row>
    <row r="39" spans="1:15" s="66" customFormat="1">
      <c r="A39" s="63">
        <v>14</v>
      </c>
      <c r="B39" s="44" t="s">
        <v>160</v>
      </c>
      <c r="C39" s="44" t="s">
        <v>172</v>
      </c>
      <c r="D39" s="19" t="s">
        <v>34</v>
      </c>
      <c r="E39" s="64">
        <v>200081654</v>
      </c>
      <c r="F39" s="31" t="s">
        <v>29</v>
      </c>
      <c r="G39" s="50">
        <f t="shared" ref="G39:G40" si="6">SUM(H39:I39)</f>
        <v>0</v>
      </c>
      <c r="H39" s="51"/>
      <c r="I39" s="51"/>
      <c r="J39" s="14">
        <v>0</v>
      </c>
      <c r="K39" s="93">
        <f t="shared" si="1"/>
        <v>0</v>
      </c>
      <c r="L39" s="97"/>
      <c r="M39" s="97"/>
      <c r="N39" s="97"/>
      <c r="O39" s="97"/>
    </row>
    <row r="40" spans="1:15" s="66" customFormat="1">
      <c r="A40" s="63">
        <f t="shared" si="0"/>
        <v>15</v>
      </c>
      <c r="B40" s="44" t="s">
        <v>160</v>
      </c>
      <c r="C40" s="44" t="s">
        <v>172</v>
      </c>
      <c r="D40" s="19" t="s">
        <v>35</v>
      </c>
      <c r="E40" s="64">
        <v>200081654</v>
      </c>
      <c r="F40" s="31" t="s">
        <v>29</v>
      </c>
      <c r="G40" s="50">
        <f t="shared" si="6"/>
        <v>0</v>
      </c>
      <c r="H40" s="51"/>
      <c r="I40" s="51"/>
      <c r="J40" s="14">
        <v>0</v>
      </c>
      <c r="K40" s="93">
        <f t="shared" si="1"/>
        <v>0</v>
      </c>
      <c r="L40" s="97"/>
      <c r="M40" s="97"/>
      <c r="N40" s="97"/>
      <c r="O40" s="97"/>
    </row>
    <row r="41" spans="1:15" s="66" customFormat="1" ht="52.5" customHeight="1">
      <c r="A41" s="63"/>
      <c r="B41" s="44" t="s">
        <v>160</v>
      </c>
      <c r="C41" s="44" t="s">
        <v>172</v>
      </c>
      <c r="D41" s="19" t="s">
        <v>229</v>
      </c>
      <c r="E41" s="64">
        <v>200081654</v>
      </c>
      <c r="F41" s="31" t="s">
        <v>215</v>
      </c>
      <c r="G41" s="50">
        <v>3</v>
      </c>
      <c r="H41" s="50">
        <v>3</v>
      </c>
      <c r="I41" s="51"/>
      <c r="J41" s="65">
        <v>97306.4</v>
      </c>
      <c r="K41" s="93">
        <f t="shared" si="1"/>
        <v>29191.919999999998</v>
      </c>
      <c r="L41" s="97">
        <v>7297</v>
      </c>
      <c r="M41" s="97">
        <v>7297</v>
      </c>
      <c r="N41" s="97">
        <v>7297</v>
      </c>
      <c r="O41" s="97">
        <v>7297</v>
      </c>
    </row>
    <row r="42" spans="1:15" s="66" customFormat="1" ht="52.5" customHeight="1">
      <c r="A42" s="63"/>
      <c r="B42" s="44" t="s">
        <v>160</v>
      </c>
      <c r="C42" s="44" t="s">
        <v>172</v>
      </c>
      <c r="D42" s="19" t="s">
        <v>230</v>
      </c>
      <c r="E42" s="64">
        <v>200081654</v>
      </c>
      <c r="F42" s="31" t="s">
        <v>215</v>
      </c>
      <c r="G42" s="50">
        <v>3</v>
      </c>
      <c r="H42" s="50">
        <v>3</v>
      </c>
      <c r="I42" s="51"/>
      <c r="J42" s="65">
        <v>97306.4</v>
      </c>
      <c r="K42" s="93">
        <f t="shared" si="1"/>
        <v>29191.919999999998</v>
      </c>
      <c r="L42" s="97">
        <v>7297</v>
      </c>
      <c r="M42" s="97">
        <v>7297</v>
      </c>
      <c r="N42" s="97">
        <v>7297</v>
      </c>
      <c r="O42" s="97">
        <v>7297</v>
      </c>
    </row>
    <row r="43" spans="1:15" ht="37.5">
      <c r="A43" s="6">
        <v>15</v>
      </c>
      <c r="B43" s="44" t="s">
        <v>160</v>
      </c>
      <c r="C43" s="44" t="s">
        <v>174</v>
      </c>
      <c r="D43" s="16" t="s">
        <v>220</v>
      </c>
      <c r="E43" s="17">
        <v>200084738</v>
      </c>
      <c r="F43" s="18" t="s">
        <v>43</v>
      </c>
      <c r="G43" s="50">
        <f t="shared" ref="G43" si="7">SUM(H43:I43)</f>
        <v>1.75</v>
      </c>
      <c r="H43" s="51">
        <v>1.75</v>
      </c>
      <c r="I43" s="51">
        <v>0</v>
      </c>
      <c r="J43" s="9">
        <v>108256000</v>
      </c>
      <c r="K43" s="93">
        <f t="shared" si="1"/>
        <v>32476800</v>
      </c>
      <c r="L43" s="96">
        <v>8119</v>
      </c>
      <c r="M43" s="96">
        <v>8119</v>
      </c>
      <c r="N43" s="96">
        <v>8119</v>
      </c>
      <c r="O43" s="96">
        <v>8119</v>
      </c>
    </row>
    <row r="44" spans="1:15" ht="37.5">
      <c r="A44" s="6">
        <f t="shared" si="0"/>
        <v>16</v>
      </c>
      <c r="B44" s="44" t="s">
        <v>160</v>
      </c>
      <c r="C44" s="44" t="s">
        <v>174</v>
      </c>
      <c r="D44" s="16" t="s">
        <v>36</v>
      </c>
      <c r="E44" s="17">
        <v>200084738</v>
      </c>
      <c r="F44" s="18" t="s">
        <v>37</v>
      </c>
      <c r="G44" s="50">
        <f t="shared" si="2"/>
        <v>22.5</v>
      </c>
      <c r="H44" s="51">
        <v>12</v>
      </c>
      <c r="I44" s="51">
        <v>10.5</v>
      </c>
      <c r="J44" s="9">
        <v>408211000</v>
      </c>
      <c r="K44" s="93">
        <f t="shared" si="1"/>
        <v>122463300</v>
      </c>
      <c r="L44" s="96">
        <v>30615</v>
      </c>
      <c r="M44" s="96">
        <v>30615</v>
      </c>
      <c r="N44" s="96">
        <v>30615</v>
      </c>
      <c r="O44" s="96">
        <v>30615</v>
      </c>
    </row>
    <row r="45" spans="1:15">
      <c r="A45" s="6">
        <v>16</v>
      </c>
      <c r="B45" s="44" t="s">
        <v>160</v>
      </c>
      <c r="C45" s="44" t="s">
        <v>174</v>
      </c>
      <c r="D45" s="16" t="s">
        <v>38</v>
      </c>
      <c r="E45" s="17">
        <v>200084738</v>
      </c>
      <c r="F45" s="18" t="s">
        <v>37</v>
      </c>
      <c r="G45" s="50">
        <f>SUM(H45:I45)</f>
        <v>9</v>
      </c>
      <c r="H45" s="51">
        <v>5</v>
      </c>
      <c r="I45" s="51">
        <v>4</v>
      </c>
      <c r="J45" s="9">
        <v>192890000</v>
      </c>
      <c r="K45" s="93">
        <f t="shared" si="1"/>
        <v>57867000</v>
      </c>
      <c r="L45" s="96">
        <v>14466</v>
      </c>
      <c r="M45" s="96">
        <v>14466</v>
      </c>
      <c r="N45" s="96">
        <v>14466</v>
      </c>
      <c r="O45" s="96">
        <v>14466</v>
      </c>
    </row>
    <row r="46" spans="1:15" ht="37.5">
      <c r="A46" s="6">
        <f t="shared" si="0"/>
        <v>17</v>
      </c>
      <c r="B46" s="44" t="s">
        <v>160</v>
      </c>
      <c r="C46" s="44" t="s">
        <v>174</v>
      </c>
      <c r="D46" s="16" t="s">
        <v>39</v>
      </c>
      <c r="E46" s="17">
        <v>200084738</v>
      </c>
      <c r="F46" s="18" t="s">
        <v>37</v>
      </c>
      <c r="G46" s="50">
        <f t="shared" si="2"/>
        <v>9.5</v>
      </c>
      <c r="H46" s="51">
        <v>5</v>
      </c>
      <c r="I46" s="51">
        <v>4.5</v>
      </c>
      <c r="J46" s="9">
        <v>201205000</v>
      </c>
      <c r="K46" s="93">
        <f t="shared" si="1"/>
        <v>60361500</v>
      </c>
      <c r="L46" s="96">
        <v>15090</v>
      </c>
      <c r="M46" s="96">
        <v>15090</v>
      </c>
      <c r="N46" s="96">
        <v>15090</v>
      </c>
      <c r="O46" s="96">
        <v>15090</v>
      </c>
    </row>
    <row r="47" spans="1:15">
      <c r="A47" s="6">
        <v>17</v>
      </c>
      <c r="B47" s="44" t="s">
        <v>160</v>
      </c>
      <c r="C47" s="44" t="s">
        <v>174</v>
      </c>
      <c r="D47" s="16" t="s">
        <v>40</v>
      </c>
      <c r="E47" s="17">
        <v>200084738</v>
      </c>
      <c r="F47" s="18" t="s">
        <v>37</v>
      </c>
      <c r="G47" s="50">
        <f t="shared" si="2"/>
        <v>9</v>
      </c>
      <c r="H47" s="51">
        <v>5</v>
      </c>
      <c r="I47" s="51">
        <v>4</v>
      </c>
      <c r="J47" s="9">
        <v>192890000</v>
      </c>
      <c r="K47" s="93">
        <f t="shared" si="1"/>
        <v>57867000</v>
      </c>
      <c r="L47" s="96">
        <v>14466</v>
      </c>
      <c r="M47" s="96">
        <v>14466</v>
      </c>
      <c r="N47" s="96">
        <v>14466</v>
      </c>
      <c r="O47" s="96">
        <v>14466</v>
      </c>
    </row>
    <row r="48" spans="1:15">
      <c r="A48" s="6">
        <f t="shared" si="0"/>
        <v>18</v>
      </c>
      <c r="B48" s="44" t="s">
        <v>160</v>
      </c>
      <c r="C48" s="44" t="s">
        <v>174</v>
      </c>
      <c r="D48" s="16" t="s">
        <v>41</v>
      </c>
      <c r="E48" s="17">
        <v>200084738</v>
      </c>
      <c r="F48" s="18" t="s">
        <v>37</v>
      </c>
      <c r="G48" s="50">
        <f t="shared" si="2"/>
        <v>8</v>
      </c>
      <c r="H48" s="51">
        <v>4</v>
      </c>
      <c r="I48" s="51">
        <v>4</v>
      </c>
      <c r="J48" s="9">
        <v>165447000</v>
      </c>
      <c r="K48" s="93">
        <f t="shared" si="1"/>
        <v>49634100</v>
      </c>
      <c r="L48" s="96">
        <v>12408</v>
      </c>
      <c r="M48" s="96">
        <v>12408</v>
      </c>
      <c r="N48" s="96">
        <v>12408</v>
      </c>
      <c r="O48" s="96">
        <v>12408</v>
      </c>
    </row>
    <row r="49" spans="1:15">
      <c r="A49" s="6">
        <v>18</v>
      </c>
      <c r="B49" s="44" t="s">
        <v>160</v>
      </c>
      <c r="C49" s="44" t="s">
        <v>174</v>
      </c>
      <c r="D49" s="16" t="s">
        <v>42</v>
      </c>
      <c r="E49" s="17">
        <v>200084738</v>
      </c>
      <c r="F49" s="18" t="s">
        <v>37</v>
      </c>
      <c r="G49" s="50">
        <f t="shared" si="2"/>
        <v>0</v>
      </c>
      <c r="H49" s="51">
        <v>0</v>
      </c>
      <c r="I49" s="51">
        <v>0</v>
      </c>
      <c r="J49" s="9">
        <v>0</v>
      </c>
      <c r="K49" s="93">
        <f t="shared" si="1"/>
        <v>0</v>
      </c>
      <c r="L49" s="96"/>
      <c r="M49" s="96"/>
      <c r="N49" s="96"/>
      <c r="O49" s="96"/>
    </row>
    <row r="50" spans="1:15" s="66" customFormat="1" ht="37.5">
      <c r="A50" s="63">
        <v>20</v>
      </c>
      <c r="B50" s="44" t="s">
        <v>160</v>
      </c>
      <c r="C50" s="44" t="s">
        <v>174</v>
      </c>
      <c r="D50" s="19" t="s">
        <v>226</v>
      </c>
      <c r="E50" s="64">
        <v>200084738</v>
      </c>
      <c r="F50" s="31" t="s">
        <v>44</v>
      </c>
      <c r="G50" s="50">
        <v>3</v>
      </c>
      <c r="H50" s="51">
        <v>3</v>
      </c>
      <c r="I50" s="51">
        <v>0</v>
      </c>
      <c r="J50" s="15">
        <v>57506000</v>
      </c>
      <c r="K50" s="93">
        <f t="shared" si="1"/>
        <v>17251800</v>
      </c>
      <c r="L50" s="97">
        <v>4312</v>
      </c>
      <c r="M50" s="97">
        <v>4312</v>
      </c>
      <c r="N50" s="97">
        <v>4312</v>
      </c>
      <c r="O50" s="97">
        <v>4312</v>
      </c>
    </row>
    <row r="51" spans="1:15" s="66" customFormat="1" ht="27" customHeight="1">
      <c r="A51" s="63">
        <v>21</v>
      </c>
      <c r="B51" s="44" t="s">
        <v>160</v>
      </c>
      <c r="C51" s="44" t="s">
        <v>174</v>
      </c>
      <c r="D51" s="19" t="s">
        <v>227</v>
      </c>
      <c r="E51" s="64">
        <v>200084738</v>
      </c>
      <c r="F51" s="31" t="s">
        <v>44</v>
      </c>
      <c r="G51" s="50">
        <v>2</v>
      </c>
      <c r="H51" s="51">
        <v>2</v>
      </c>
      <c r="I51" s="51">
        <v>0</v>
      </c>
      <c r="J51" s="15">
        <v>57504000</v>
      </c>
      <c r="K51" s="93">
        <f t="shared" si="1"/>
        <v>17251200</v>
      </c>
      <c r="L51" s="97">
        <v>4312</v>
      </c>
      <c r="M51" s="97">
        <v>4312</v>
      </c>
      <c r="N51" s="97">
        <v>4312</v>
      </c>
      <c r="O51" s="97">
        <v>4312</v>
      </c>
    </row>
    <row r="52" spans="1:15" s="66" customFormat="1" ht="39" customHeight="1">
      <c r="A52" s="63">
        <v>22</v>
      </c>
      <c r="B52" s="44" t="s">
        <v>160</v>
      </c>
      <c r="C52" s="44" t="s">
        <v>174</v>
      </c>
      <c r="D52" s="19" t="s">
        <v>228</v>
      </c>
      <c r="E52" s="64">
        <v>200084738</v>
      </c>
      <c r="F52" s="31" t="s">
        <v>44</v>
      </c>
      <c r="G52" s="50">
        <v>2</v>
      </c>
      <c r="H52" s="51">
        <v>2</v>
      </c>
      <c r="I52" s="51">
        <v>0</v>
      </c>
      <c r="J52" s="15">
        <v>57504000</v>
      </c>
      <c r="K52" s="93">
        <f t="shared" si="1"/>
        <v>17251200</v>
      </c>
      <c r="L52" s="97">
        <v>4312</v>
      </c>
      <c r="M52" s="97">
        <v>4312</v>
      </c>
      <c r="N52" s="97">
        <v>4312</v>
      </c>
      <c r="O52" s="97">
        <v>4312</v>
      </c>
    </row>
    <row r="53" spans="1:15" ht="37.5">
      <c r="A53" s="6">
        <v>19</v>
      </c>
      <c r="B53" s="44" t="s">
        <v>160</v>
      </c>
      <c r="C53" s="44" t="s">
        <v>175</v>
      </c>
      <c r="D53" s="16" t="s">
        <v>221</v>
      </c>
      <c r="E53" s="17">
        <v>200088827</v>
      </c>
      <c r="F53" s="18" t="s">
        <v>55</v>
      </c>
      <c r="G53" s="50">
        <f t="shared" ref="G53" si="8">SUM(H53:I53)</f>
        <v>1.75</v>
      </c>
      <c r="H53" s="51">
        <v>1.75</v>
      </c>
      <c r="I53" s="51">
        <v>0</v>
      </c>
      <c r="J53" s="8">
        <v>101508000</v>
      </c>
      <c r="K53" s="93">
        <f t="shared" si="1"/>
        <v>30452400</v>
      </c>
      <c r="L53" s="96">
        <v>7613</v>
      </c>
      <c r="M53" s="96">
        <v>7613</v>
      </c>
      <c r="N53" s="96">
        <v>7613</v>
      </c>
      <c r="O53" s="96">
        <v>7613</v>
      </c>
    </row>
    <row r="54" spans="1:15">
      <c r="A54" s="6">
        <f t="shared" si="0"/>
        <v>20</v>
      </c>
      <c r="B54" s="44" t="s">
        <v>160</v>
      </c>
      <c r="C54" s="44" t="s">
        <v>175</v>
      </c>
      <c r="D54" s="16" t="s">
        <v>45</v>
      </c>
      <c r="E54" s="17">
        <v>200088827</v>
      </c>
      <c r="F54" s="18" t="s">
        <v>46</v>
      </c>
      <c r="G54" s="50">
        <f t="shared" si="2"/>
        <v>22</v>
      </c>
      <c r="H54" s="51">
        <v>10</v>
      </c>
      <c r="I54" s="51">
        <v>12</v>
      </c>
      <c r="J54" s="8">
        <v>454500500</v>
      </c>
      <c r="K54" s="93">
        <f t="shared" si="1"/>
        <v>136350150</v>
      </c>
      <c r="L54" s="96">
        <v>34087</v>
      </c>
      <c r="M54" s="96">
        <v>34087</v>
      </c>
      <c r="N54" s="96">
        <v>34087</v>
      </c>
      <c r="O54" s="96">
        <v>34087</v>
      </c>
    </row>
    <row r="55" spans="1:15">
      <c r="A55" s="6">
        <v>20</v>
      </c>
      <c r="B55" s="44" t="s">
        <v>160</v>
      </c>
      <c r="C55" s="44" t="s">
        <v>175</v>
      </c>
      <c r="D55" s="16" t="s">
        <v>47</v>
      </c>
      <c r="E55" s="17">
        <v>200088827</v>
      </c>
      <c r="F55" s="18" t="s">
        <v>46</v>
      </c>
      <c r="G55" s="50">
        <f t="shared" si="2"/>
        <v>11.5</v>
      </c>
      <c r="H55" s="51">
        <v>5</v>
      </c>
      <c r="I55" s="51">
        <v>6.5</v>
      </c>
      <c r="J55" s="8">
        <v>223469700</v>
      </c>
      <c r="K55" s="93">
        <f t="shared" si="1"/>
        <v>67040910</v>
      </c>
      <c r="L55" s="96">
        <v>16760</v>
      </c>
      <c r="M55" s="96">
        <v>16760</v>
      </c>
      <c r="N55" s="96">
        <v>16760</v>
      </c>
      <c r="O55" s="96">
        <v>16760</v>
      </c>
    </row>
    <row r="56" spans="1:15">
      <c r="A56" s="6">
        <f t="shared" si="0"/>
        <v>21</v>
      </c>
      <c r="B56" s="44" t="s">
        <v>160</v>
      </c>
      <c r="C56" s="44" t="s">
        <v>175</v>
      </c>
      <c r="D56" s="16" t="s">
        <v>48</v>
      </c>
      <c r="E56" s="17">
        <v>200088827</v>
      </c>
      <c r="F56" s="18" t="s">
        <v>46</v>
      </c>
      <c r="G56" s="50">
        <f t="shared" si="2"/>
        <v>11.5</v>
      </c>
      <c r="H56" s="51">
        <v>5</v>
      </c>
      <c r="I56" s="51">
        <v>6.5</v>
      </c>
      <c r="J56" s="8">
        <v>223469700</v>
      </c>
      <c r="K56" s="93">
        <f t="shared" si="1"/>
        <v>67040910</v>
      </c>
      <c r="L56" s="96">
        <v>16760</v>
      </c>
      <c r="M56" s="96">
        <v>16760</v>
      </c>
      <c r="N56" s="96">
        <v>16760</v>
      </c>
      <c r="O56" s="96">
        <v>16760</v>
      </c>
    </row>
    <row r="57" spans="1:15">
      <c r="A57" s="6">
        <v>21</v>
      </c>
      <c r="B57" s="44" t="s">
        <v>160</v>
      </c>
      <c r="C57" s="44" t="s">
        <v>175</v>
      </c>
      <c r="D57" s="16" t="s">
        <v>49</v>
      </c>
      <c r="E57" s="17">
        <v>200088827</v>
      </c>
      <c r="F57" s="18" t="s">
        <v>46</v>
      </c>
      <c r="G57" s="50">
        <f t="shared" si="2"/>
        <v>12</v>
      </c>
      <c r="H57" s="51">
        <v>5</v>
      </c>
      <c r="I57" s="51">
        <v>7</v>
      </c>
      <c r="J57" s="8">
        <v>230759500</v>
      </c>
      <c r="K57" s="93">
        <f t="shared" si="1"/>
        <v>69227850</v>
      </c>
      <c r="L57" s="96">
        <v>17306</v>
      </c>
      <c r="M57" s="96">
        <v>17306</v>
      </c>
      <c r="N57" s="96">
        <v>17306</v>
      </c>
      <c r="O57" s="96">
        <v>17306</v>
      </c>
    </row>
    <row r="58" spans="1:15">
      <c r="A58" s="6">
        <f t="shared" si="0"/>
        <v>22</v>
      </c>
      <c r="B58" s="44" t="s">
        <v>160</v>
      </c>
      <c r="C58" s="44" t="s">
        <v>175</v>
      </c>
      <c r="D58" s="16" t="s">
        <v>50</v>
      </c>
      <c r="E58" s="17">
        <v>200088827</v>
      </c>
      <c r="F58" s="18" t="s">
        <v>46</v>
      </c>
      <c r="G58" s="50">
        <f t="shared" si="2"/>
        <v>5</v>
      </c>
      <c r="H58" s="51">
        <v>3</v>
      </c>
      <c r="I58" s="51">
        <v>2</v>
      </c>
      <c r="J58" s="8">
        <v>109332800</v>
      </c>
      <c r="K58" s="93">
        <f t="shared" si="1"/>
        <v>32799840</v>
      </c>
      <c r="L58" s="96">
        <v>8199</v>
      </c>
      <c r="M58" s="96">
        <v>8199</v>
      </c>
      <c r="N58" s="96">
        <v>8199</v>
      </c>
      <c r="O58" s="96">
        <v>8199</v>
      </c>
    </row>
    <row r="59" spans="1:15">
      <c r="A59" s="6">
        <v>22</v>
      </c>
      <c r="B59" s="44" t="s">
        <v>160</v>
      </c>
      <c r="C59" s="44" t="s">
        <v>175</v>
      </c>
      <c r="D59" s="16" t="s">
        <v>51</v>
      </c>
      <c r="E59" s="17">
        <v>200088827</v>
      </c>
      <c r="F59" s="18" t="s">
        <v>46</v>
      </c>
      <c r="G59" s="50">
        <f t="shared" si="2"/>
        <v>2</v>
      </c>
      <c r="H59" s="51">
        <v>2</v>
      </c>
      <c r="I59" s="51">
        <v>0</v>
      </c>
      <c r="J59" s="8">
        <v>56102500</v>
      </c>
      <c r="K59" s="93">
        <f t="shared" si="1"/>
        <v>16830750</v>
      </c>
      <c r="L59" s="96">
        <v>4207</v>
      </c>
      <c r="M59" s="96">
        <v>4207</v>
      </c>
      <c r="N59" s="96">
        <v>4207</v>
      </c>
      <c r="O59" s="96">
        <v>4207</v>
      </c>
    </row>
    <row r="60" spans="1:15">
      <c r="A60" s="6">
        <f t="shared" si="0"/>
        <v>23</v>
      </c>
      <c r="B60" s="44" t="s">
        <v>160</v>
      </c>
      <c r="C60" s="44" t="s">
        <v>175</v>
      </c>
      <c r="D60" s="16" t="s">
        <v>52</v>
      </c>
      <c r="E60" s="17">
        <v>200088827</v>
      </c>
      <c r="F60" s="18" t="s">
        <v>46</v>
      </c>
      <c r="G60" s="50">
        <f t="shared" si="2"/>
        <v>2</v>
      </c>
      <c r="H60" s="51">
        <v>2</v>
      </c>
      <c r="I60" s="51">
        <v>0</v>
      </c>
      <c r="J60" s="8">
        <v>56102500</v>
      </c>
      <c r="K60" s="93">
        <f t="shared" si="1"/>
        <v>16830750</v>
      </c>
      <c r="L60" s="96">
        <v>4207</v>
      </c>
      <c r="M60" s="96">
        <v>4207</v>
      </c>
      <c r="N60" s="96">
        <v>4207</v>
      </c>
      <c r="O60" s="96">
        <v>4207</v>
      </c>
    </row>
    <row r="61" spans="1:15">
      <c r="A61" s="6">
        <v>23</v>
      </c>
      <c r="B61" s="44" t="s">
        <v>160</v>
      </c>
      <c r="C61" s="44" t="s">
        <v>175</v>
      </c>
      <c r="D61" s="16" t="s">
        <v>53</v>
      </c>
      <c r="E61" s="17">
        <v>200088827</v>
      </c>
      <c r="F61" s="18" t="s">
        <v>46</v>
      </c>
      <c r="G61" s="50">
        <f t="shared" si="2"/>
        <v>8</v>
      </c>
      <c r="H61" s="51">
        <v>4</v>
      </c>
      <c r="I61" s="51">
        <v>4</v>
      </c>
      <c r="J61" s="8">
        <v>187931800</v>
      </c>
      <c r="K61" s="93">
        <f t="shared" si="1"/>
        <v>56379540</v>
      </c>
      <c r="L61" s="96">
        <v>14094</v>
      </c>
      <c r="M61" s="96">
        <v>14094</v>
      </c>
      <c r="N61" s="96">
        <v>14094</v>
      </c>
      <c r="O61" s="96">
        <v>14094</v>
      </c>
    </row>
    <row r="62" spans="1:15">
      <c r="A62" s="6">
        <f t="shared" si="0"/>
        <v>24</v>
      </c>
      <c r="B62" s="44" t="s">
        <v>160</v>
      </c>
      <c r="C62" s="44" t="s">
        <v>175</v>
      </c>
      <c r="D62" s="16" t="s">
        <v>56</v>
      </c>
      <c r="E62" s="17">
        <v>200088827</v>
      </c>
      <c r="F62" s="18" t="s">
        <v>57</v>
      </c>
      <c r="G62" s="50">
        <f t="shared" si="2"/>
        <v>2</v>
      </c>
      <c r="H62" s="51">
        <v>2</v>
      </c>
      <c r="I62" s="51">
        <v>0</v>
      </c>
      <c r="J62" s="8">
        <v>57506000</v>
      </c>
      <c r="K62" s="93">
        <f t="shared" si="1"/>
        <v>17251800</v>
      </c>
      <c r="L62" s="96">
        <v>4312</v>
      </c>
      <c r="M62" s="96">
        <v>4312</v>
      </c>
      <c r="N62" s="96">
        <v>4312</v>
      </c>
      <c r="O62" s="96">
        <v>4312</v>
      </c>
    </row>
    <row r="63" spans="1:15" ht="37.5">
      <c r="A63" s="6">
        <v>24</v>
      </c>
      <c r="B63" s="44" t="s">
        <v>160</v>
      </c>
      <c r="C63" s="44" t="s">
        <v>182</v>
      </c>
      <c r="D63" s="16" t="s">
        <v>222</v>
      </c>
      <c r="E63" s="17">
        <v>202037698</v>
      </c>
      <c r="F63" s="21" t="s">
        <v>65</v>
      </c>
      <c r="G63" s="50">
        <f t="shared" si="2"/>
        <v>1.75</v>
      </c>
      <c r="H63" s="51">
        <v>1.75</v>
      </c>
      <c r="I63" s="51">
        <v>0</v>
      </c>
      <c r="J63" s="8">
        <v>122534000</v>
      </c>
      <c r="K63" s="93">
        <f t="shared" si="1"/>
        <v>36760200</v>
      </c>
      <c r="L63" s="96">
        <v>9190</v>
      </c>
      <c r="M63" s="96">
        <v>9190</v>
      </c>
      <c r="N63" s="96">
        <v>9190</v>
      </c>
      <c r="O63" s="96">
        <v>9190</v>
      </c>
    </row>
    <row r="64" spans="1:15" ht="37.5">
      <c r="A64" s="6">
        <f t="shared" si="0"/>
        <v>25</v>
      </c>
      <c r="B64" s="44" t="s">
        <v>160</v>
      </c>
      <c r="C64" s="44" t="s">
        <v>182</v>
      </c>
      <c r="D64" s="16" t="s">
        <v>58</v>
      </c>
      <c r="E64" s="17">
        <v>202037698</v>
      </c>
      <c r="F64" s="18" t="s">
        <v>59</v>
      </c>
      <c r="G64" s="50">
        <f t="shared" si="2"/>
        <v>19</v>
      </c>
      <c r="H64" s="51">
        <v>12</v>
      </c>
      <c r="I64" s="51">
        <v>7</v>
      </c>
      <c r="J64" s="8">
        <v>396987192</v>
      </c>
      <c r="K64" s="93">
        <f t="shared" si="1"/>
        <v>119096157.59999999</v>
      </c>
      <c r="L64" s="96">
        <v>29774</v>
      </c>
      <c r="M64" s="96">
        <v>29774</v>
      </c>
      <c r="N64" s="96">
        <v>29774</v>
      </c>
      <c r="O64" s="96">
        <v>29774</v>
      </c>
    </row>
    <row r="65" spans="1:15" ht="37.5">
      <c r="A65" s="6">
        <v>25</v>
      </c>
      <c r="B65" s="44" t="s">
        <v>160</v>
      </c>
      <c r="C65" s="44" t="s">
        <v>182</v>
      </c>
      <c r="D65" s="16" t="s">
        <v>60</v>
      </c>
      <c r="E65" s="17">
        <v>202037698</v>
      </c>
      <c r="F65" s="18" t="s">
        <v>59</v>
      </c>
      <c r="G65" s="50">
        <f t="shared" si="2"/>
        <v>10</v>
      </c>
      <c r="H65" s="51">
        <v>5</v>
      </c>
      <c r="I65" s="51">
        <v>5</v>
      </c>
      <c r="J65" s="8">
        <v>241898904</v>
      </c>
      <c r="K65" s="93">
        <f t="shared" si="1"/>
        <v>72569671.200000003</v>
      </c>
      <c r="L65" s="96">
        <v>18142</v>
      </c>
      <c r="M65" s="96">
        <v>18142</v>
      </c>
      <c r="N65" s="96">
        <v>18142</v>
      </c>
      <c r="O65" s="96">
        <v>18142</v>
      </c>
    </row>
    <row r="66" spans="1:15" ht="37.5">
      <c r="A66" s="6">
        <f t="shared" si="0"/>
        <v>26</v>
      </c>
      <c r="B66" s="44" t="s">
        <v>160</v>
      </c>
      <c r="C66" s="44" t="s">
        <v>182</v>
      </c>
      <c r="D66" s="16" t="s">
        <v>61</v>
      </c>
      <c r="E66" s="17">
        <v>202037698</v>
      </c>
      <c r="F66" s="18" t="s">
        <v>59</v>
      </c>
      <c r="G66" s="50">
        <f t="shared" si="2"/>
        <v>10</v>
      </c>
      <c r="H66" s="51">
        <v>5</v>
      </c>
      <c r="I66" s="51">
        <v>5</v>
      </c>
      <c r="J66" s="8">
        <v>241898904</v>
      </c>
      <c r="K66" s="93">
        <f t="shared" si="1"/>
        <v>72569671.200000003</v>
      </c>
      <c r="L66" s="96">
        <v>18142</v>
      </c>
      <c r="M66" s="96">
        <v>18142</v>
      </c>
      <c r="N66" s="96">
        <v>18142</v>
      </c>
      <c r="O66" s="96">
        <v>18142</v>
      </c>
    </row>
    <row r="67" spans="1:15" ht="37.5">
      <c r="A67" s="6">
        <v>26</v>
      </c>
      <c r="B67" s="44" t="s">
        <v>160</v>
      </c>
      <c r="C67" s="44" t="s">
        <v>182</v>
      </c>
      <c r="D67" s="16" t="s">
        <v>62</v>
      </c>
      <c r="E67" s="17">
        <v>202037698</v>
      </c>
      <c r="F67" s="18" t="s">
        <v>59</v>
      </c>
      <c r="G67" s="50">
        <f t="shared" si="2"/>
        <v>0</v>
      </c>
      <c r="H67" s="51">
        <v>0</v>
      </c>
      <c r="I67" s="51">
        <v>0</v>
      </c>
      <c r="J67" s="8">
        <v>0</v>
      </c>
      <c r="K67" s="93">
        <f t="shared" si="1"/>
        <v>0</v>
      </c>
      <c r="L67" s="96"/>
      <c r="M67" s="96"/>
      <c r="N67" s="96"/>
      <c r="O67" s="96"/>
    </row>
    <row r="68" spans="1:15" ht="37.5">
      <c r="A68" s="6">
        <f t="shared" si="0"/>
        <v>27</v>
      </c>
      <c r="B68" s="44" t="s">
        <v>160</v>
      </c>
      <c r="C68" s="44" t="s">
        <v>182</v>
      </c>
      <c r="D68" s="16" t="s">
        <v>63</v>
      </c>
      <c r="E68" s="17">
        <v>202037698</v>
      </c>
      <c r="F68" s="18" t="s">
        <v>59</v>
      </c>
      <c r="G68" s="50">
        <f t="shared" si="2"/>
        <v>1</v>
      </c>
      <c r="H68" s="51">
        <v>0</v>
      </c>
      <c r="I68" s="51">
        <v>1</v>
      </c>
      <c r="J68" s="8">
        <v>16632000</v>
      </c>
      <c r="K68" s="93">
        <f t="shared" si="1"/>
        <v>4989600</v>
      </c>
      <c r="L68" s="96">
        <v>1247</v>
      </c>
      <c r="M68" s="96">
        <v>1247</v>
      </c>
      <c r="N68" s="96">
        <v>1247</v>
      </c>
      <c r="O68" s="96">
        <v>1247</v>
      </c>
    </row>
    <row r="69" spans="1:15" ht="37.5">
      <c r="A69" s="6">
        <v>27</v>
      </c>
      <c r="B69" s="44" t="s">
        <v>160</v>
      </c>
      <c r="C69" s="44" t="s">
        <v>182</v>
      </c>
      <c r="D69" s="16" t="s">
        <v>223</v>
      </c>
      <c r="E69" s="17">
        <v>202037698</v>
      </c>
      <c r="F69" s="21" t="s">
        <v>64</v>
      </c>
      <c r="G69" s="50">
        <f t="shared" si="2"/>
        <v>5</v>
      </c>
      <c r="H69" s="51">
        <v>5</v>
      </c>
      <c r="I69" s="51">
        <v>0</v>
      </c>
      <c r="J69" s="8">
        <v>143762000</v>
      </c>
      <c r="K69" s="93">
        <f t="shared" si="1"/>
        <v>43128600</v>
      </c>
      <c r="L69" s="96">
        <v>10782</v>
      </c>
      <c r="M69" s="96">
        <v>10782</v>
      </c>
      <c r="N69" s="96">
        <v>10782</v>
      </c>
      <c r="O69" s="96">
        <v>10782</v>
      </c>
    </row>
    <row r="70" spans="1:15">
      <c r="A70" s="6">
        <f t="shared" si="0"/>
        <v>28</v>
      </c>
      <c r="B70" s="44" t="s">
        <v>160</v>
      </c>
      <c r="C70" s="44" t="s">
        <v>176</v>
      </c>
      <c r="D70" s="16" t="s">
        <v>191</v>
      </c>
      <c r="E70" s="17">
        <v>200099544</v>
      </c>
      <c r="F70" s="18" t="s">
        <v>190</v>
      </c>
      <c r="G70" s="50">
        <f t="shared" si="2"/>
        <v>1.75</v>
      </c>
      <c r="H70" s="51">
        <v>1.75</v>
      </c>
      <c r="I70" s="51">
        <v>0</v>
      </c>
      <c r="J70" s="61">
        <v>172514</v>
      </c>
      <c r="K70" s="93">
        <f t="shared" si="1"/>
        <v>51754.2</v>
      </c>
      <c r="L70" s="96">
        <v>12938</v>
      </c>
      <c r="M70" s="96">
        <v>12938</v>
      </c>
      <c r="N70" s="96">
        <v>12938</v>
      </c>
      <c r="O70" s="96">
        <v>12938</v>
      </c>
    </row>
    <row r="71" spans="1:15" ht="37.5">
      <c r="A71" s="6">
        <v>28</v>
      </c>
      <c r="B71" s="44" t="s">
        <v>160</v>
      </c>
      <c r="C71" s="44" t="s">
        <v>176</v>
      </c>
      <c r="D71" s="16" t="s">
        <v>66</v>
      </c>
      <c r="E71" s="17">
        <v>200099544</v>
      </c>
      <c r="F71" s="22" t="s">
        <v>67</v>
      </c>
      <c r="G71" s="50">
        <f t="shared" si="2"/>
        <v>24.5</v>
      </c>
      <c r="H71" s="51">
        <v>17</v>
      </c>
      <c r="I71" s="51">
        <v>7.5</v>
      </c>
      <c r="J71" s="9">
        <v>535940000</v>
      </c>
      <c r="K71" s="93">
        <f t="shared" ref="K71:K116" si="9">J71*0.3</f>
        <v>160782000</v>
      </c>
      <c r="L71" s="96">
        <v>40195</v>
      </c>
      <c r="M71" s="96">
        <v>40195</v>
      </c>
      <c r="N71" s="96">
        <v>40195</v>
      </c>
      <c r="O71" s="96">
        <v>40195</v>
      </c>
    </row>
    <row r="72" spans="1:15">
      <c r="A72" s="6">
        <f t="shared" ref="A72:A82" si="10">+A71+1</f>
        <v>29</v>
      </c>
      <c r="B72" s="44" t="s">
        <v>160</v>
      </c>
      <c r="C72" s="44" t="s">
        <v>176</v>
      </c>
      <c r="D72" s="16" t="s">
        <v>68</v>
      </c>
      <c r="E72" s="17">
        <v>200099544</v>
      </c>
      <c r="F72" s="22" t="s">
        <v>67</v>
      </c>
      <c r="G72" s="50">
        <f t="shared" si="2"/>
        <v>9</v>
      </c>
      <c r="H72" s="51">
        <v>5</v>
      </c>
      <c r="I72" s="51">
        <v>4</v>
      </c>
      <c r="J72" s="9">
        <v>298550000</v>
      </c>
      <c r="K72" s="93">
        <f t="shared" si="9"/>
        <v>89565000</v>
      </c>
      <c r="L72" s="96">
        <v>22391</v>
      </c>
      <c r="M72" s="96">
        <v>22391</v>
      </c>
      <c r="N72" s="96">
        <v>22391</v>
      </c>
      <c r="O72" s="96">
        <v>22391</v>
      </c>
    </row>
    <row r="73" spans="1:15">
      <c r="A73" s="6">
        <v>29</v>
      </c>
      <c r="B73" s="44" t="s">
        <v>160</v>
      </c>
      <c r="C73" s="44" t="s">
        <v>176</v>
      </c>
      <c r="D73" s="16" t="s">
        <v>69</v>
      </c>
      <c r="E73" s="17">
        <v>200099544</v>
      </c>
      <c r="F73" s="22" t="s">
        <v>67</v>
      </c>
      <c r="G73" s="50">
        <f t="shared" si="2"/>
        <v>10.5</v>
      </c>
      <c r="H73" s="51">
        <v>5</v>
      </c>
      <c r="I73" s="51">
        <v>5.5</v>
      </c>
      <c r="J73" s="9">
        <v>198550000</v>
      </c>
      <c r="K73" s="93">
        <f t="shared" si="9"/>
        <v>59565000</v>
      </c>
      <c r="L73" s="96">
        <v>14891</v>
      </c>
      <c r="M73" s="96">
        <v>14891</v>
      </c>
      <c r="N73" s="96">
        <v>14891</v>
      </c>
      <c r="O73" s="96">
        <v>14891</v>
      </c>
    </row>
    <row r="74" spans="1:15">
      <c r="A74" s="6">
        <f t="shared" si="10"/>
        <v>30</v>
      </c>
      <c r="B74" s="44" t="s">
        <v>160</v>
      </c>
      <c r="C74" s="44" t="s">
        <v>176</v>
      </c>
      <c r="D74" s="16" t="s">
        <v>70</v>
      </c>
      <c r="E74" s="17">
        <v>200099544</v>
      </c>
      <c r="F74" s="22" t="s">
        <v>67</v>
      </c>
      <c r="G74" s="50">
        <f t="shared" si="2"/>
        <v>11.5</v>
      </c>
      <c r="H74" s="51">
        <v>5</v>
      </c>
      <c r="I74" s="51">
        <v>6.5</v>
      </c>
      <c r="J74" s="9">
        <f>388115000-157822000</f>
        <v>230293000</v>
      </c>
      <c r="K74" s="93">
        <f t="shared" si="9"/>
        <v>69087900</v>
      </c>
      <c r="L74" s="96">
        <v>17271</v>
      </c>
      <c r="M74" s="96">
        <v>17271</v>
      </c>
      <c r="N74" s="96">
        <v>17271</v>
      </c>
      <c r="O74" s="96">
        <v>17271</v>
      </c>
    </row>
    <row r="75" spans="1:15">
      <c r="A75" s="6">
        <v>30</v>
      </c>
      <c r="B75" s="44" t="s">
        <v>160</v>
      </c>
      <c r="C75" s="44" t="s">
        <v>176</v>
      </c>
      <c r="D75" s="16" t="s">
        <v>71</v>
      </c>
      <c r="E75" s="17">
        <v>200099544</v>
      </c>
      <c r="F75" s="22" t="s">
        <v>67</v>
      </c>
      <c r="G75" s="50">
        <f t="shared" ref="G75:G104" si="11">SUM(H75:I75)</f>
        <v>5</v>
      </c>
      <c r="H75" s="51">
        <v>3</v>
      </c>
      <c r="I75" s="51">
        <v>2</v>
      </c>
      <c r="J75" s="8">
        <v>149275000</v>
      </c>
      <c r="K75" s="93">
        <f t="shared" si="9"/>
        <v>44782500</v>
      </c>
      <c r="L75" s="96">
        <v>11195</v>
      </c>
      <c r="M75" s="96">
        <v>11195</v>
      </c>
      <c r="N75" s="96">
        <v>11195</v>
      </c>
      <c r="O75" s="96">
        <v>11195</v>
      </c>
    </row>
    <row r="76" spans="1:15">
      <c r="A76" s="6">
        <f t="shared" si="10"/>
        <v>31</v>
      </c>
      <c r="B76" s="44" t="s">
        <v>160</v>
      </c>
      <c r="C76" s="44" t="s">
        <v>176</v>
      </c>
      <c r="D76" s="16" t="s">
        <v>72</v>
      </c>
      <c r="E76" s="17">
        <v>200099544</v>
      </c>
      <c r="F76" s="22" t="s">
        <v>67</v>
      </c>
      <c r="G76" s="50">
        <f t="shared" si="11"/>
        <v>5</v>
      </c>
      <c r="H76" s="51">
        <v>3</v>
      </c>
      <c r="I76" s="51">
        <v>2</v>
      </c>
      <c r="J76" s="8">
        <v>149275000</v>
      </c>
      <c r="K76" s="93">
        <f t="shared" si="9"/>
        <v>44782500</v>
      </c>
      <c r="L76" s="96">
        <v>11195</v>
      </c>
      <c r="M76" s="96">
        <v>11195</v>
      </c>
      <c r="N76" s="96">
        <v>11195</v>
      </c>
      <c r="O76" s="96">
        <v>11195</v>
      </c>
    </row>
    <row r="77" spans="1:15" s="66" customFormat="1" ht="75">
      <c r="A77" s="63"/>
      <c r="B77" s="44" t="s">
        <v>160</v>
      </c>
      <c r="C77" s="44" t="s">
        <v>176</v>
      </c>
      <c r="D77" s="19" t="s">
        <v>232</v>
      </c>
      <c r="E77" s="64">
        <v>200099544</v>
      </c>
      <c r="F77" s="31" t="s">
        <v>190</v>
      </c>
      <c r="G77" s="50">
        <v>2</v>
      </c>
      <c r="H77" s="51">
        <v>2</v>
      </c>
      <c r="I77" s="51">
        <v>0</v>
      </c>
      <c r="J77" s="14">
        <v>49399.6</v>
      </c>
      <c r="K77" s="93">
        <f t="shared" si="9"/>
        <v>14819.88</v>
      </c>
      <c r="L77" s="97">
        <v>3704</v>
      </c>
      <c r="M77" s="97">
        <v>3704</v>
      </c>
      <c r="N77" s="97">
        <v>3704</v>
      </c>
      <c r="O77" s="97">
        <v>3704</v>
      </c>
    </row>
    <row r="78" spans="1:15" s="66" customFormat="1" ht="56.25">
      <c r="A78" s="63">
        <v>31</v>
      </c>
      <c r="B78" s="44" t="s">
        <v>160</v>
      </c>
      <c r="C78" s="44" t="s">
        <v>176</v>
      </c>
      <c r="D78" s="19" t="s">
        <v>233</v>
      </c>
      <c r="E78" s="64">
        <v>200099544</v>
      </c>
      <c r="F78" s="31" t="s">
        <v>190</v>
      </c>
      <c r="G78" s="60">
        <v>3</v>
      </c>
      <c r="H78" s="51">
        <v>3</v>
      </c>
      <c r="I78" s="51">
        <v>0</v>
      </c>
      <c r="J78" s="67">
        <v>74099.399999999994</v>
      </c>
      <c r="K78" s="93">
        <f t="shared" si="9"/>
        <v>22229.819999999996</v>
      </c>
      <c r="L78" s="97">
        <v>5557</v>
      </c>
      <c r="M78" s="97">
        <v>5557</v>
      </c>
      <c r="N78" s="97">
        <v>5557</v>
      </c>
      <c r="O78" s="97">
        <v>5557</v>
      </c>
    </row>
    <row r="79" spans="1:15" s="66" customFormat="1" ht="37.5">
      <c r="A79" s="63"/>
      <c r="B79" s="44" t="s">
        <v>160</v>
      </c>
      <c r="C79" s="44" t="s">
        <v>177</v>
      </c>
      <c r="D79" s="19" t="s">
        <v>200</v>
      </c>
      <c r="E79" s="17">
        <v>200103411</v>
      </c>
      <c r="F79" s="31" t="s">
        <v>206</v>
      </c>
      <c r="G79" s="60">
        <v>2</v>
      </c>
      <c r="H79" s="51">
        <v>2</v>
      </c>
      <c r="I79" s="51"/>
      <c r="J79" s="67">
        <v>114970000</v>
      </c>
      <c r="K79" s="93">
        <f t="shared" si="9"/>
        <v>34491000</v>
      </c>
      <c r="L79" s="97">
        <v>8622</v>
      </c>
      <c r="M79" s="97">
        <v>8622</v>
      </c>
      <c r="N79" s="97">
        <v>8622</v>
      </c>
      <c r="O79" s="97">
        <v>8622</v>
      </c>
    </row>
    <row r="80" spans="1:15" ht="37.5">
      <c r="A80" s="6">
        <f>+A78+1</f>
        <v>32</v>
      </c>
      <c r="B80" s="44" t="s">
        <v>160</v>
      </c>
      <c r="C80" s="44" t="s">
        <v>177</v>
      </c>
      <c r="D80" s="16" t="s">
        <v>201</v>
      </c>
      <c r="E80" s="17">
        <v>200103411</v>
      </c>
      <c r="F80" s="18" t="s">
        <v>73</v>
      </c>
      <c r="G80" s="50">
        <f t="shared" ref="G80:G85" si="12">SUM(H80:I80)</f>
        <v>21</v>
      </c>
      <c r="H80" s="51">
        <v>14</v>
      </c>
      <c r="I80" s="51">
        <v>7</v>
      </c>
      <c r="J80" s="8">
        <v>317041512</v>
      </c>
      <c r="K80" s="93">
        <f t="shared" si="9"/>
        <v>95112453.599999994</v>
      </c>
      <c r="L80" s="96">
        <v>23778</v>
      </c>
      <c r="M80" s="96">
        <v>23778</v>
      </c>
      <c r="N80" s="96">
        <v>23778</v>
      </c>
      <c r="O80" s="96">
        <v>23778</v>
      </c>
    </row>
    <row r="81" spans="1:15" ht="37.5">
      <c r="A81" s="6">
        <v>32</v>
      </c>
      <c r="B81" s="44" t="s">
        <v>160</v>
      </c>
      <c r="C81" s="44" t="s">
        <v>177</v>
      </c>
      <c r="D81" s="16" t="s">
        <v>74</v>
      </c>
      <c r="E81" s="17">
        <v>200103411</v>
      </c>
      <c r="F81" s="18" t="s">
        <v>73</v>
      </c>
      <c r="G81" s="50">
        <f t="shared" si="12"/>
        <v>10</v>
      </c>
      <c r="H81" s="51">
        <v>6</v>
      </c>
      <c r="I81" s="51">
        <v>4</v>
      </c>
      <c r="J81" s="68">
        <v>281247160</v>
      </c>
      <c r="K81" s="93">
        <f t="shared" si="9"/>
        <v>84374148</v>
      </c>
      <c r="L81" s="96">
        <v>21093</v>
      </c>
      <c r="M81" s="96">
        <v>21093</v>
      </c>
      <c r="N81" s="96">
        <v>21093</v>
      </c>
      <c r="O81" s="96">
        <v>21093</v>
      </c>
    </row>
    <row r="82" spans="1:15">
      <c r="A82" s="6">
        <f t="shared" si="10"/>
        <v>33</v>
      </c>
      <c r="B82" s="44" t="s">
        <v>160</v>
      </c>
      <c r="C82" s="44" t="s">
        <v>177</v>
      </c>
      <c r="D82" s="16" t="s">
        <v>75</v>
      </c>
      <c r="E82" s="17">
        <v>200103411</v>
      </c>
      <c r="F82" s="18" t="s">
        <v>73</v>
      </c>
      <c r="G82" s="50">
        <f t="shared" si="12"/>
        <v>10</v>
      </c>
      <c r="H82" s="51">
        <v>6</v>
      </c>
      <c r="I82" s="51">
        <v>4</v>
      </c>
      <c r="J82" s="68">
        <v>252103728</v>
      </c>
      <c r="K82" s="93">
        <f t="shared" si="9"/>
        <v>75631118.399999991</v>
      </c>
      <c r="L82" s="96">
        <v>18907</v>
      </c>
      <c r="M82" s="96">
        <v>18907</v>
      </c>
      <c r="N82" s="96">
        <v>18907</v>
      </c>
      <c r="O82" s="96">
        <v>18907</v>
      </c>
    </row>
    <row r="83" spans="1:15">
      <c r="A83" s="6">
        <v>33</v>
      </c>
      <c r="B83" s="44" t="s">
        <v>160</v>
      </c>
      <c r="C83" s="44" t="s">
        <v>177</v>
      </c>
      <c r="D83" s="16" t="s">
        <v>76</v>
      </c>
      <c r="E83" s="17">
        <v>200103411</v>
      </c>
      <c r="F83" s="18" t="s">
        <v>73</v>
      </c>
      <c r="G83" s="50">
        <f t="shared" si="12"/>
        <v>9</v>
      </c>
      <c r="H83" s="51">
        <v>6</v>
      </c>
      <c r="I83" s="51">
        <v>3</v>
      </c>
      <c r="J83" s="68">
        <v>253733664</v>
      </c>
      <c r="K83" s="93">
        <f t="shared" si="9"/>
        <v>76120099.200000003</v>
      </c>
      <c r="L83" s="96">
        <v>19030</v>
      </c>
      <c r="M83" s="96">
        <v>19030</v>
      </c>
      <c r="N83" s="96">
        <v>19030</v>
      </c>
      <c r="O83" s="96">
        <v>19030</v>
      </c>
    </row>
    <row r="84" spans="1:15">
      <c r="A84" s="6">
        <f t="shared" ref="A84:A116" si="13">+A83+1</f>
        <v>34</v>
      </c>
      <c r="B84" s="44" t="s">
        <v>160</v>
      </c>
      <c r="C84" s="44" t="s">
        <v>177</v>
      </c>
      <c r="D84" s="16" t="s">
        <v>77</v>
      </c>
      <c r="E84" s="17"/>
      <c r="F84" s="18"/>
      <c r="G84" s="50">
        <f t="shared" si="12"/>
        <v>0</v>
      </c>
      <c r="H84" s="51">
        <v>0</v>
      </c>
      <c r="I84" s="51">
        <v>0</v>
      </c>
      <c r="J84" s="68">
        <v>0</v>
      </c>
      <c r="K84" s="93">
        <f t="shared" si="9"/>
        <v>0</v>
      </c>
      <c r="L84" s="96"/>
      <c r="M84" s="96"/>
      <c r="N84" s="96"/>
      <c r="O84" s="96"/>
    </row>
    <row r="85" spans="1:15">
      <c r="A85" s="6">
        <v>34</v>
      </c>
      <c r="B85" s="44" t="s">
        <v>160</v>
      </c>
      <c r="C85" s="44" t="s">
        <v>177</v>
      </c>
      <c r="D85" s="16" t="s">
        <v>78</v>
      </c>
      <c r="E85" s="17">
        <v>200103411</v>
      </c>
      <c r="F85" s="18" t="s">
        <v>73</v>
      </c>
      <c r="G85" s="50">
        <f t="shared" si="12"/>
        <v>2</v>
      </c>
      <c r="H85" s="51">
        <v>2</v>
      </c>
      <c r="I85" s="51"/>
      <c r="J85" s="68">
        <v>65999936</v>
      </c>
      <c r="K85" s="93">
        <f t="shared" si="9"/>
        <v>19799980.800000001</v>
      </c>
      <c r="L85" s="96">
        <v>4949</v>
      </c>
      <c r="M85" s="96">
        <v>4949</v>
      </c>
      <c r="N85" s="96">
        <v>4949</v>
      </c>
      <c r="O85" s="96">
        <v>4949</v>
      </c>
    </row>
    <row r="86" spans="1:15" s="66" customFormat="1" ht="42" customHeight="1">
      <c r="A86" s="63"/>
      <c r="B86" s="44" t="s">
        <v>160</v>
      </c>
      <c r="C86" s="44" t="s">
        <v>177</v>
      </c>
      <c r="D86" s="19" t="s">
        <v>225</v>
      </c>
      <c r="E86" s="64">
        <v>202325972</v>
      </c>
      <c r="F86" s="31" t="s">
        <v>207</v>
      </c>
      <c r="G86" s="50">
        <v>6</v>
      </c>
      <c r="H86" s="51">
        <v>6</v>
      </c>
      <c r="I86" s="51"/>
      <c r="J86" s="65">
        <v>172514000</v>
      </c>
      <c r="K86" s="93">
        <f t="shared" si="9"/>
        <v>51754200</v>
      </c>
      <c r="L86" s="97">
        <v>12938</v>
      </c>
      <c r="M86" s="97">
        <v>12938</v>
      </c>
      <c r="N86" s="97">
        <v>12938</v>
      </c>
      <c r="O86" s="97">
        <v>12938</v>
      </c>
    </row>
    <row r="87" spans="1:15" s="66" customFormat="1" ht="42" customHeight="1">
      <c r="A87" s="63"/>
      <c r="B87" s="44" t="s">
        <v>160</v>
      </c>
      <c r="C87" s="44" t="s">
        <v>178</v>
      </c>
      <c r="D87" s="19" t="s">
        <v>202</v>
      </c>
      <c r="E87" s="64">
        <v>202325972</v>
      </c>
      <c r="F87" s="31" t="s">
        <v>213</v>
      </c>
      <c r="G87" s="50">
        <v>1.75</v>
      </c>
      <c r="H87" s="51">
        <v>1.75</v>
      </c>
      <c r="I87" s="51"/>
      <c r="J87" s="65">
        <v>89535000</v>
      </c>
      <c r="K87" s="93">
        <f t="shared" si="9"/>
        <v>26860500</v>
      </c>
      <c r="L87" s="97">
        <v>6715</v>
      </c>
      <c r="M87" s="97">
        <v>6715</v>
      </c>
      <c r="N87" s="97">
        <v>6715</v>
      </c>
      <c r="O87" s="97">
        <v>6715</v>
      </c>
    </row>
    <row r="88" spans="1:15" ht="37.5">
      <c r="A88" s="6">
        <f>+A85+1</f>
        <v>35</v>
      </c>
      <c r="B88" s="44" t="s">
        <v>160</v>
      </c>
      <c r="C88" s="44" t="s">
        <v>178</v>
      </c>
      <c r="D88" s="16" t="s">
        <v>203</v>
      </c>
      <c r="E88" s="17">
        <v>202325972</v>
      </c>
      <c r="F88" s="18" t="s">
        <v>79</v>
      </c>
      <c r="G88" s="50">
        <f t="shared" ref="G88:G94" si="14">SUM(H88:I88)</f>
        <v>29</v>
      </c>
      <c r="H88" s="51">
        <v>20</v>
      </c>
      <c r="I88" s="51">
        <v>9</v>
      </c>
      <c r="J88" s="8">
        <v>460341027.42857099</v>
      </c>
      <c r="K88" s="93">
        <f t="shared" si="9"/>
        <v>138102308.2285713</v>
      </c>
      <c r="L88" s="96">
        <v>34525</v>
      </c>
      <c r="M88" s="96">
        <v>34525</v>
      </c>
      <c r="N88" s="96">
        <v>34525</v>
      </c>
      <c r="O88" s="96">
        <v>34525</v>
      </c>
    </row>
    <row r="89" spans="1:15">
      <c r="A89" s="6">
        <v>35</v>
      </c>
      <c r="B89" s="44" t="s">
        <v>160</v>
      </c>
      <c r="C89" s="44" t="s">
        <v>178</v>
      </c>
      <c r="D89" s="16" t="s">
        <v>80</v>
      </c>
      <c r="E89" s="17">
        <v>202325972</v>
      </c>
      <c r="F89" s="18" t="s">
        <v>79</v>
      </c>
      <c r="G89" s="50">
        <f t="shared" si="14"/>
        <v>11</v>
      </c>
      <c r="H89" s="51">
        <v>8</v>
      </c>
      <c r="I89" s="51">
        <v>3</v>
      </c>
      <c r="J89" s="8">
        <v>166520115.42857099</v>
      </c>
      <c r="K89" s="93">
        <f t="shared" si="9"/>
        <v>49956034.628571294</v>
      </c>
      <c r="L89" s="96">
        <v>12489</v>
      </c>
      <c r="M89" s="96">
        <v>12489</v>
      </c>
      <c r="N89" s="96">
        <v>12489</v>
      </c>
      <c r="O89" s="96">
        <v>12489</v>
      </c>
    </row>
    <row r="90" spans="1:15" ht="37.5">
      <c r="A90" s="6">
        <f t="shared" si="13"/>
        <v>36</v>
      </c>
      <c r="B90" s="44" t="s">
        <v>160</v>
      </c>
      <c r="C90" s="44" t="s">
        <v>178</v>
      </c>
      <c r="D90" s="16" t="s">
        <v>81</v>
      </c>
      <c r="E90" s="17">
        <v>202325972</v>
      </c>
      <c r="F90" s="18" t="s">
        <v>79</v>
      </c>
      <c r="G90" s="50">
        <f t="shared" si="14"/>
        <v>11</v>
      </c>
      <c r="H90" s="51">
        <v>8</v>
      </c>
      <c r="I90" s="51">
        <v>3</v>
      </c>
      <c r="J90" s="8">
        <v>183152115.42857099</v>
      </c>
      <c r="K90" s="93">
        <f t="shared" si="9"/>
        <v>54945634.628571294</v>
      </c>
      <c r="L90" s="96">
        <v>13736</v>
      </c>
      <c r="M90" s="96">
        <v>13736</v>
      </c>
      <c r="N90" s="96">
        <v>13736</v>
      </c>
      <c r="O90" s="96">
        <v>13736</v>
      </c>
    </row>
    <row r="91" spans="1:15">
      <c r="A91" s="6">
        <v>36</v>
      </c>
      <c r="B91" s="44" t="s">
        <v>160</v>
      </c>
      <c r="C91" s="44" t="s">
        <v>178</v>
      </c>
      <c r="D91" s="16" t="s">
        <v>82</v>
      </c>
      <c r="E91" s="17">
        <v>202325972</v>
      </c>
      <c r="F91" s="18" t="s">
        <v>79</v>
      </c>
      <c r="G91" s="50">
        <f t="shared" si="14"/>
        <v>12</v>
      </c>
      <c r="H91" s="51">
        <v>8.5</v>
      </c>
      <c r="I91" s="51">
        <v>3.5</v>
      </c>
      <c r="J91" s="8">
        <v>158204115.42857099</v>
      </c>
      <c r="K91" s="93">
        <f t="shared" si="9"/>
        <v>47461234.628571294</v>
      </c>
      <c r="L91" s="96">
        <v>11865</v>
      </c>
      <c r="M91" s="96">
        <v>11865</v>
      </c>
      <c r="N91" s="96">
        <v>11865</v>
      </c>
      <c r="O91" s="96">
        <v>11865</v>
      </c>
    </row>
    <row r="92" spans="1:15">
      <c r="A92" s="6">
        <f t="shared" si="13"/>
        <v>37</v>
      </c>
      <c r="B92" s="44" t="s">
        <v>160</v>
      </c>
      <c r="C92" s="44" t="s">
        <v>178</v>
      </c>
      <c r="D92" s="16" t="s">
        <v>83</v>
      </c>
      <c r="E92" s="17">
        <v>202325972</v>
      </c>
      <c r="F92" s="18" t="s">
        <v>79</v>
      </c>
      <c r="G92" s="50">
        <f t="shared" si="14"/>
        <v>10.5</v>
      </c>
      <c r="H92" s="51">
        <v>8</v>
      </c>
      <c r="I92" s="51">
        <v>2.5</v>
      </c>
      <c r="J92" s="8">
        <v>166520115.42857099</v>
      </c>
      <c r="K92" s="93">
        <f t="shared" si="9"/>
        <v>49956034.628571294</v>
      </c>
      <c r="L92" s="96">
        <v>12489</v>
      </c>
      <c r="M92" s="96">
        <v>12489</v>
      </c>
      <c r="N92" s="96">
        <v>12489</v>
      </c>
      <c r="O92" s="96">
        <v>12489</v>
      </c>
    </row>
    <row r="93" spans="1:15">
      <c r="A93" s="6">
        <v>37</v>
      </c>
      <c r="B93" s="44" t="s">
        <v>160</v>
      </c>
      <c r="C93" s="44" t="s">
        <v>178</v>
      </c>
      <c r="D93" s="16" t="s">
        <v>84</v>
      </c>
      <c r="E93" s="17">
        <v>202325972</v>
      </c>
      <c r="F93" s="18" t="s">
        <v>79</v>
      </c>
      <c r="G93" s="50">
        <f t="shared" si="14"/>
        <v>12</v>
      </c>
      <c r="H93" s="51">
        <v>8.5</v>
      </c>
      <c r="I93" s="51">
        <v>3.5</v>
      </c>
      <c r="J93" s="8">
        <v>174836115.42857099</v>
      </c>
      <c r="K93" s="93">
        <f t="shared" si="9"/>
        <v>52450834.628571294</v>
      </c>
      <c r="L93" s="96">
        <v>13112</v>
      </c>
      <c r="M93" s="96">
        <v>13112</v>
      </c>
      <c r="N93" s="96">
        <v>13112</v>
      </c>
      <c r="O93" s="96">
        <v>13112</v>
      </c>
    </row>
    <row r="94" spans="1:15">
      <c r="A94" s="6">
        <f t="shared" si="13"/>
        <v>38</v>
      </c>
      <c r="B94" s="44" t="s">
        <v>160</v>
      </c>
      <c r="C94" s="44" t="s">
        <v>178</v>
      </c>
      <c r="D94" s="16" t="s">
        <v>85</v>
      </c>
      <c r="E94" s="17">
        <v>202325972</v>
      </c>
      <c r="F94" s="18" t="s">
        <v>79</v>
      </c>
      <c r="G94" s="50">
        <f t="shared" si="14"/>
        <v>12</v>
      </c>
      <c r="H94" s="51">
        <v>8.5</v>
      </c>
      <c r="I94" s="51">
        <v>3.5</v>
      </c>
      <c r="J94" s="8">
        <v>174836115.42857099</v>
      </c>
      <c r="K94" s="93">
        <f t="shared" si="9"/>
        <v>52450834.628571294</v>
      </c>
      <c r="L94" s="96">
        <v>13112</v>
      </c>
      <c r="M94" s="96">
        <v>13112</v>
      </c>
      <c r="N94" s="96">
        <v>13112</v>
      </c>
      <c r="O94" s="96">
        <v>13112</v>
      </c>
    </row>
    <row r="95" spans="1:15" s="66" customFormat="1" ht="37.5">
      <c r="A95" s="63"/>
      <c r="B95" s="44" t="s">
        <v>160</v>
      </c>
      <c r="C95" s="44" t="s">
        <v>178</v>
      </c>
      <c r="D95" s="19" t="s">
        <v>231</v>
      </c>
      <c r="E95" s="64"/>
      <c r="F95" s="31" t="s">
        <v>205</v>
      </c>
      <c r="G95" s="50">
        <v>5</v>
      </c>
      <c r="H95" s="51">
        <v>5</v>
      </c>
      <c r="I95" s="51"/>
      <c r="J95" s="65">
        <v>143762000</v>
      </c>
      <c r="K95" s="93">
        <f t="shared" si="9"/>
        <v>43128600</v>
      </c>
      <c r="L95" s="97">
        <v>10782</v>
      </c>
      <c r="M95" s="97">
        <v>10782</v>
      </c>
      <c r="N95" s="97">
        <v>10782</v>
      </c>
      <c r="O95" s="97">
        <v>10782</v>
      </c>
    </row>
    <row r="96" spans="1:15">
      <c r="A96" s="6">
        <v>38</v>
      </c>
      <c r="B96" s="44" t="s">
        <v>160</v>
      </c>
      <c r="C96" s="44" t="s">
        <v>179</v>
      </c>
      <c r="D96" s="16" t="s">
        <v>54</v>
      </c>
      <c r="E96" s="17">
        <v>200110958</v>
      </c>
      <c r="F96" s="21" t="s">
        <v>86</v>
      </c>
      <c r="G96" s="50">
        <v>1.75</v>
      </c>
      <c r="H96" s="51">
        <v>0</v>
      </c>
      <c r="I96" s="51">
        <v>0</v>
      </c>
      <c r="J96" s="12">
        <v>116673000</v>
      </c>
      <c r="K96" s="93">
        <f t="shared" si="9"/>
        <v>35001900</v>
      </c>
      <c r="L96" s="96">
        <v>8750</v>
      </c>
      <c r="M96" s="96">
        <v>8750</v>
      </c>
      <c r="N96" s="96">
        <v>8750</v>
      </c>
      <c r="O96" s="96">
        <v>8750</v>
      </c>
    </row>
    <row r="97" spans="1:15" ht="37.5">
      <c r="A97" s="6">
        <f t="shared" si="13"/>
        <v>39</v>
      </c>
      <c r="B97" s="44" t="s">
        <v>160</v>
      </c>
      <c r="C97" s="44" t="s">
        <v>179</v>
      </c>
      <c r="D97" s="16" t="s">
        <v>204</v>
      </c>
      <c r="E97" s="17">
        <v>200110958</v>
      </c>
      <c r="F97" s="21" t="s">
        <v>86</v>
      </c>
      <c r="G97" s="50" t="s">
        <v>183</v>
      </c>
      <c r="H97" s="51" t="s">
        <v>184</v>
      </c>
      <c r="I97" s="51">
        <v>7.25</v>
      </c>
      <c r="J97" s="8">
        <v>401568000</v>
      </c>
      <c r="K97" s="93">
        <f t="shared" si="9"/>
        <v>120470400</v>
      </c>
      <c r="L97" s="96">
        <v>30117</v>
      </c>
      <c r="M97" s="96">
        <v>30117</v>
      </c>
      <c r="N97" s="96">
        <v>30117</v>
      </c>
      <c r="O97" s="96">
        <v>30117</v>
      </c>
    </row>
    <row r="98" spans="1:15">
      <c r="A98" s="6">
        <v>39</v>
      </c>
      <c r="B98" s="44" t="s">
        <v>160</v>
      </c>
      <c r="C98" s="44" t="s">
        <v>179</v>
      </c>
      <c r="D98" s="16" t="s">
        <v>87</v>
      </c>
      <c r="E98" s="17">
        <v>200110958</v>
      </c>
      <c r="F98" s="21" t="s">
        <v>88</v>
      </c>
      <c r="G98" s="50">
        <f t="shared" ref="G98" si="15">SUM(H98:I98)</f>
        <v>9.25</v>
      </c>
      <c r="H98" s="51">
        <v>5</v>
      </c>
      <c r="I98" s="51">
        <v>4.25</v>
      </c>
      <c r="J98" s="8">
        <v>185987000</v>
      </c>
      <c r="K98" s="93">
        <f t="shared" si="9"/>
        <v>55796100</v>
      </c>
      <c r="L98" s="96">
        <v>13949</v>
      </c>
      <c r="M98" s="96">
        <v>13949</v>
      </c>
      <c r="N98" s="96">
        <v>13949</v>
      </c>
      <c r="O98" s="96">
        <v>13949</v>
      </c>
    </row>
    <row r="99" spans="1:15">
      <c r="A99" s="6">
        <f t="shared" si="13"/>
        <v>40</v>
      </c>
      <c r="B99" s="44" t="s">
        <v>160</v>
      </c>
      <c r="C99" s="44" t="s">
        <v>179</v>
      </c>
      <c r="D99" s="16" t="s">
        <v>89</v>
      </c>
      <c r="E99" s="17">
        <v>200110958</v>
      </c>
      <c r="F99" s="21" t="s">
        <v>90</v>
      </c>
      <c r="G99" s="50" t="s">
        <v>185</v>
      </c>
      <c r="H99" s="51" t="s">
        <v>186</v>
      </c>
      <c r="I99" s="51" t="s">
        <v>187</v>
      </c>
      <c r="J99" s="8">
        <v>185987300</v>
      </c>
      <c r="K99" s="93">
        <f t="shared" si="9"/>
        <v>55796190</v>
      </c>
      <c r="L99" s="96">
        <v>13949</v>
      </c>
      <c r="M99" s="96">
        <v>13949</v>
      </c>
      <c r="N99" s="96">
        <v>13949</v>
      </c>
      <c r="O99" s="96">
        <v>13949</v>
      </c>
    </row>
    <row r="100" spans="1:15">
      <c r="A100" s="6">
        <v>40</v>
      </c>
      <c r="B100" s="44" t="s">
        <v>160</v>
      </c>
      <c r="C100" s="44" t="s">
        <v>179</v>
      </c>
      <c r="D100" s="16" t="s">
        <v>91</v>
      </c>
      <c r="E100" s="17">
        <v>200110958</v>
      </c>
      <c r="F100" s="21" t="s">
        <v>90</v>
      </c>
      <c r="G100" s="50" t="s">
        <v>185</v>
      </c>
      <c r="H100" s="51" t="s">
        <v>188</v>
      </c>
      <c r="I100" s="51" t="s">
        <v>187</v>
      </c>
      <c r="J100" s="8">
        <v>185987300</v>
      </c>
      <c r="K100" s="93">
        <f t="shared" si="9"/>
        <v>55796190</v>
      </c>
      <c r="L100" s="96">
        <v>13949</v>
      </c>
      <c r="M100" s="96">
        <v>13949</v>
      </c>
      <c r="N100" s="96">
        <v>13949</v>
      </c>
      <c r="O100" s="96">
        <v>13949</v>
      </c>
    </row>
    <row r="101" spans="1:15">
      <c r="A101" s="6">
        <f t="shared" si="13"/>
        <v>41</v>
      </c>
      <c r="B101" s="44" t="s">
        <v>160</v>
      </c>
      <c r="C101" s="44" t="s">
        <v>179</v>
      </c>
      <c r="D101" s="16" t="s">
        <v>92</v>
      </c>
      <c r="E101" s="17">
        <v>200110958</v>
      </c>
      <c r="F101" s="21" t="s">
        <v>90</v>
      </c>
      <c r="G101" s="50" t="s">
        <v>189</v>
      </c>
      <c r="H101" s="51" t="s">
        <v>189</v>
      </c>
      <c r="I101" s="51"/>
      <c r="J101" s="8">
        <v>185987300</v>
      </c>
      <c r="K101" s="93">
        <f t="shared" si="9"/>
        <v>55796190</v>
      </c>
      <c r="L101" s="96">
        <v>13949</v>
      </c>
      <c r="M101" s="96">
        <v>13949</v>
      </c>
      <c r="N101" s="96">
        <v>13949</v>
      </c>
      <c r="O101" s="96">
        <v>13949</v>
      </c>
    </row>
    <row r="102" spans="1:15">
      <c r="A102" s="6">
        <v>41</v>
      </c>
      <c r="B102" s="44" t="s">
        <v>160</v>
      </c>
      <c r="C102" s="44" t="s">
        <v>179</v>
      </c>
      <c r="D102" s="16" t="s">
        <v>93</v>
      </c>
      <c r="E102" s="17">
        <v>200110958</v>
      </c>
      <c r="F102" s="21" t="s">
        <v>90</v>
      </c>
      <c r="G102" s="50" t="s">
        <v>189</v>
      </c>
      <c r="H102" s="51" t="s">
        <v>189</v>
      </c>
      <c r="I102" s="51">
        <v>0</v>
      </c>
      <c r="J102" s="8">
        <v>185987300</v>
      </c>
      <c r="K102" s="93">
        <f t="shared" si="9"/>
        <v>55796190</v>
      </c>
      <c r="L102" s="96">
        <v>13949</v>
      </c>
      <c r="M102" s="96">
        <v>13949</v>
      </c>
      <c r="N102" s="96">
        <v>13949</v>
      </c>
      <c r="O102" s="96">
        <v>13949</v>
      </c>
    </row>
    <row r="103" spans="1:15">
      <c r="A103" s="6">
        <f t="shared" si="13"/>
        <v>42</v>
      </c>
      <c r="B103" s="44" t="s">
        <v>160</v>
      </c>
      <c r="C103" s="44" t="s">
        <v>179</v>
      </c>
      <c r="D103" s="16" t="s">
        <v>94</v>
      </c>
      <c r="E103" s="17"/>
      <c r="F103" s="18"/>
      <c r="G103" s="50">
        <f t="shared" si="11"/>
        <v>0</v>
      </c>
      <c r="H103" s="51"/>
      <c r="I103" s="51"/>
      <c r="J103" s="8"/>
      <c r="K103" s="93">
        <f t="shared" si="9"/>
        <v>0</v>
      </c>
      <c r="L103" s="96"/>
      <c r="M103" s="96"/>
      <c r="N103" s="96"/>
      <c r="O103" s="96"/>
    </row>
    <row r="104" spans="1:15">
      <c r="A104" s="6">
        <v>42</v>
      </c>
      <c r="B104" s="44" t="s">
        <v>160</v>
      </c>
      <c r="C104" s="44" t="s">
        <v>179</v>
      </c>
      <c r="D104" s="16" t="s">
        <v>95</v>
      </c>
      <c r="E104" s="17"/>
      <c r="F104" s="18"/>
      <c r="G104" s="50">
        <f t="shared" si="11"/>
        <v>0</v>
      </c>
      <c r="H104" s="51"/>
      <c r="I104" s="51"/>
      <c r="J104" s="8"/>
      <c r="K104" s="93">
        <f t="shared" si="9"/>
        <v>0</v>
      </c>
      <c r="L104" s="96"/>
      <c r="M104" s="96"/>
      <c r="N104" s="96"/>
      <c r="O104" s="96"/>
    </row>
    <row r="105" spans="1:15" ht="37.5">
      <c r="A105" s="6">
        <f t="shared" si="13"/>
        <v>43</v>
      </c>
      <c r="B105" s="44" t="s">
        <v>160</v>
      </c>
      <c r="C105" s="44" t="s">
        <v>180</v>
      </c>
      <c r="D105" s="16" t="s">
        <v>96</v>
      </c>
      <c r="E105" s="17">
        <v>200119042</v>
      </c>
      <c r="F105" s="21" t="s">
        <v>103</v>
      </c>
      <c r="G105" s="54">
        <v>1.75</v>
      </c>
      <c r="H105" s="55">
        <v>1.75</v>
      </c>
      <c r="I105" s="55"/>
      <c r="J105" s="8">
        <v>119425000</v>
      </c>
      <c r="K105" s="93">
        <f t="shared" si="9"/>
        <v>35827500</v>
      </c>
      <c r="L105" s="96">
        <v>8956</v>
      </c>
      <c r="M105" s="96">
        <v>8956</v>
      </c>
      <c r="N105" s="96">
        <v>8956</v>
      </c>
      <c r="O105" s="96">
        <v>8956</v>
      </c>
    </row>
    <row r="106" spans="1:15" ht="37.5">
      <c r="A106" s="6">
        <v>43</v>
      </c>
      <c r="B106" s="44" t="s">
        <v>160</v>
      </c>
      <c r="C106" s="44" t="s">
        <v>180</v>
      </c>
      <c r="D106" s="16" t="s">
        <v>97</v>
      </c>
      <c r="E106" s="17">
        <v>200119042</v>
      </c>
      <c r="F106" s="21" t="s">
        <v>88</v>
      </c>
      <c r="G106" s="54">
        <v>21</v>
      </c>
      <c r="H106" s="55">
        <v>13</v>
      </c>
      <c r="I106" s="55">
        <v>8</v>
      </c>
      <c r="J106" s="8">
        <v>229220200</v>
      </c>
      <c r="K106" s="93">
        <f t="shared" si="9"/>
        <v>68766060</v>
      </c>
      <c r="L106" s="96">
        <v>17191</v>
      </c>
      <c r="M106" s="96">
        <v>17191</v>
      </c>
      <c r="N106" s="96">
        <v>17191</v>
      </c>
      <c r="O106" s="96">
        <v>17191</v>
      </c>
    </row>
    <row r="107" spans="1:15" ht="37.5">
      <c r="A107" s="6">
        <f t="shared" si="13"/>
        <v>44</v>
      </c>
      <c r="B107" s="44" t="s">
        <v>160</v>
      </c>
      <c r="C107" s="44" t="s">
        <v>180</v>
      </c>
      <c r="D107" s="32" t="s">
        <v>98</v>
      </c>
      <c r="E107" s="17">
        <v>200119042</v>
      </c>
      <c r="F107" s="21" t="s">
        <v>88</v>
      </c>
      <c r="G107" s="54">
        <v>9</v>
      </c>
      <c r="H107" s="55">
        <v>4</v>
      </c>
      <c r="I107" s="55">
        <v>5</v>
      </c>
      <c r="J107" s="8">
        <v>194644300</v>
      </c>
      <c r="K107" s="93">
        <f t="shared" si="9"/>
        <v>58393290</v>
      </c>
      <c r="L107" s="96">
        <v>14598</v>
      </c>
      <c r="M107" s="96">
        <v>14598</v>
      </c>
      <c r="N107" s="96">
        <v>14598</v>
      </c>
      <c r="O107" s="96">
        <v>14598</v>
      </c>
    </row>
    <row r="108" spans="1:15" ht="37.5">
      <c r="A108" s="6">
        <v>44</v>
      </c>
      <c r="B108" s="44" t="s">
        <v>160</v>
      </c>
      <c r="C108" s="44" t="s">
        <v>180</v>
      </c>
      <c r="D108" s="17" t="s">
        <v>99</v>
      </c>
      <c r="E108" s="33">
        <v>200119042</v>
      </c>
      <c r="F108" s="21" t="s">
        <v>88</v>
      </c>
      <c r="G108" s="54">
        <v>9.5</v>
      </c>
      <c r="H108" s="55">
        <v>5</v>
      </c>
      <c r="I108" s="55">
        <v>4.5</v>
      </c>
      <c r="J108" s="8">
        <v>222103700</v>
      </c>
      <c r="K108" s="93">
        <f t="shared" si="9"/>
        <v>66631110</v>
      </c>
      <c r="L108" s="96">
        <v>16657</v>
      </c>
      <c r="M108" s="96">
        <v>16657</v>
      </c>
      <c r="N108" s="96">
        <v>16657</v>
      </c>
      <c r="O108" s="96">
        <v>16657</v>
      </c>
    </row>
    <row r="109" spans="1:15" ht="37.5">
      <c r="A109" s="6">
        <f t="shared" si="13"/>
        <v>45</v>
      </c>
      <c r="B109" s="44" t="s">
        <v>160</v>
      </c>
      <c r="C109" s="44" t="s">
        <v>180</v>
      </c>
      <c r="D109" s="34" t="s">
        <v>100</v>
      </c>
      <c r="E109" s="17">
        <v>200119042</v>
      </c>
      <c r="F109" s="23" t="s">
        <v>88</v>
      </c>
      <c r="G109" s="54">
        <v>9.5</v>
      </c>
      <c r="H109" s="55">
        <v>5</v>
      </c>
      <c r="I109" s="55">
        <v>4.5</v>
      </c>
      <c r="J109" s="9">
        <v>222103700</v>
      </c>
      <c r="K109" s="93">
        <f t="shared" si="9"/>
        <v>66631110</v>
      </c>
      <c r="L109" s="96">
        <v>16657</v>
      </c>
      <c r="M109" s="96">
        <v>16657</v>
      </c>
      <c r="N109" s="96">
        <v>16657</v>
      </c>
      <c r="O109" s="96">
        <v>16657</v>
      </c>
    </row>
    <row r="110" spans="1:15" ht="37.5">
      <c r="A110" s="6">
        <v>45</v>
      </c>
      <c r="B110" s="44" t="s">
        <v>160</v>
      </c>
      <c r="C110" s="44" t="s">
        <v>180</v>
      </c>
      <c r="D110" s="16" t="s">
        <v>101</v>
      </c>
      <c r="E110" s="17">
        <v>200119042</v>
      </c>
      <c r="F110" s="21" t="s">
        <v>88</v>
      </c>
      <c r="G110" s="54">
        <v>9</v>
      </c>
      <c r="H110" s="55">
        <v>5</v>
      </c>
      <c r="I110" s="55">
        <v>4</v>
      </c>
      <c r="J110" s="8">
        <v>194644300</v>
      </c>
      <c r="K110" s="93">
        <f t="shared" si="9"/>
        <v>58393290</v>
      </c>
      <c r="L110" s="96">
        <v>14598</v>
      </c>
      <c r="M110" s="96">
        <v>14598</v>
      </c>
      <c r="N110" s="96">
        <v>14598</v>
      </c>
      <c r="O110" s="96">
        <v>14598</v>
      </c>
    </row>
    <row r="111" spans="1:15" ht="37.5">
      <c r="A111" s="6">
        <f t="shared" si="13"/>
        <v>46</v>
      </c>
      <c r="B111" s="44" t="s">
        <v>160</v>
      </c>
      <c r="C111" s="44" t="s">
        <v>180</v>
      </c>
      <c r="D111" s="16" t="s">
        <v>102</v>
      </c>
      <c r="E111" s="17">
        <v>200119042</v>
      </c>
      <c r="F111" s="21" t="s">
        <v>88</v>
      </c>
      <c r="G111" s="54">
        <v>4</v>
      </c>
      <c r="H111" s="55">
        <v>4</v>
      </c>
      <c r="I111" s="55"/>
      <c r="J111" s="14">
        <v>118918800</v>
      </c>
      <c r="K111" s="93">
        <f t="shared" si="9"/>
        <v>35675640</v>
      </c>
      <c r="L111" s="96">
        <v>8918</v>
      </c>
      <c r="M111" s="96">
        <v>8918</v>
      </c>
      <c r="N111" s="96">
        <v>8918</v>
      </c>
      <c r="O111" s="96">
        <v>8918</v>
      </c>
    </row>
    <row r="112" spans="1:15" ht="37.5">
      <c r="A112" s="6" t="e">
        <f>+#REF!+1</f>
        <v>#REF!</v>
      </c>
      <c r="B112" s="44" t="s">
        <v>160</v>
      </c>
      <c r="C112" s="44" t="s">
        <v>180</v>
      </c>
      <c r="D112" s="16" t="s">
        <v>224</v>
      </c>
      <c r="E112" s="17">
        <v>200119042</v>
      </c>
      <c r="F112" s="21" t="s">
        <v>104</v>
      </c>
      <c r="G112" s="54">
        <v>2</v>
      </c>
      <c r="H112" s="55">
        <v>2</v>
      </c>
      <c r="I112" s="55"/>
      <c r="J112" s="8">
        <v>54793000</v>
      </c>
      <c r="K112" s="93">
        <f t="shared" si="9"/>
        <v>16437900</v>
      </c>
      <c r="L112" s="96">
        <v>4109</v>
      </c>
      <c r="M112" s="96">
        <v>4109</v>
      </c>
      <c r="N112" s="96">
        <v>4109</v>
      </c>
      <c r="O112" s="96">
        <v>4109</v>
      </c>
    </row>
    <row r="113" spans="1:15" ht="37.5">
      <c r="A113" s="6">
        <v>47</v>
      </c>
      <c r="B113" s="44" t="s">
        <v>160</v>
      </c>
      <c r="C113" s="44" t="s">
        <v>181</v>
      </c>
      <c r="D113" s="19" t="s">
        <v>235</v>
      </c>
      <c r="E113" s="64">
        <v>308686683</v>
      </c>
      <c r="F113" s="31" t="s">
        <v>236</v>
      </c>
      <c r="G113" s="50">
        <v>1.75</v>
      </c>
      <c r="H113" s="51">
        <v>1.75</v>
      </c>
      <c r="I113" s="51">
        <v>0</v>
      </c>
      <c r="J113" s="61">
        <v>117739</v>
      </c>
      <c r="K113" s="93">
        <f t="shared" si="9"/>
        <v>35321.699999999997</v>
      </c>
      <c r="L113" s="96">
        <v>8830</v>
      </c>
      <c r="M113" s="96">
        <v>8830</v>
      </c>
      <c r="N113" s="96">
        <v>8830</v>
      </c>
      <c r="O113" s="96">
        <v>8830</v>
      </c>
    </row>
    <row r="114" spans="1:15" ht="37.5">
      <c r="A114" s="6">
        <f t="shared" si="13"/>
        <v>48</v>
      </c>
      <c r="B114" s="44" t="s">
        <v>160</v>
      </c>
      <c r="C114" s="44" t="s">
        <v>181</v>
      </c>
      <c r="D114" s="19" t="s">
        <v>105</v>
      </c>
      <c r="E114" s="64">
        <v>308686683</v>
      </c>
      <c r="F114" s="31" t="s">
        <v>106</v>
      </c>
      <c r="G114" s="50">
        <v>13.5</v>
      </c>
      <c r="H114" s="51">
        <v>12.25</v>
      </c>
      <c r="I114" s="51">
        <v>1.25</v>
      </c>
      <c r="J114" s="61">
        <v>307988</v>
      </c>
      <c r="K114" s="93">
        <f t="shared" si="9"/>
        <v>92396.4</v>
      </c>
      <c r="L114" s="96">
        <v>23099</v>
      </c>
      <c r="M114" s="96">
        <v>23099</v>
      </c>
      <c r="N114" s="96">
        <v>23099</v>
      </c>
      <c r="O114" s="96">
        <v>23099</v>
      </c>
    </row>
    <row r="115" spans="1:15" ht="56.25">
      <c r="A115" s="6">
        <v>48</v>
      </c>
      <c r="B115" s="44" t="s">
        <v>160</v>
      </c>
      <c r="C115" s="44" t="s">
        <v>170</v>
      </c>
      <c r="D115" s="16" t="s">
        <v>107</v>
      </c>
      <c r="E115" s="17">
        <v>203697462</v>
      </c>
      <c r="F115" s="18" t="s">
        <v>108</v>
      </c>
      <c r="G115" s="50">
        <v>54.5</v>
      </c>
      <c r="H115" s="51">
        <v>45</v>
      </c>
      <c r="I115" s="51">
        <v>9.5</v>
      </c>
      <c r="J115" s="8">
        <v>1780640000</v>
      </c>
      <c r="K115" s="93">
        <f t="shared" si="9"/>
        <v>534192000</v>
      </c>
      <c r="L115" s="96">
        <v>133548</v>
      </c>
      <c r="M115" s="96">
        <v>133548</v>
      </c>
      <c r="N115" s="96">
        <v>133548</v>
      </c>
      <c r="O115" s="96">
        <v>133548</v>
      </c>
    </row>
    <row r="116" spans="1:15" ht="56.25">
      <c r="A116" s="6">
        <f t="shared" si="13"/>
        <v>49</v>
      </c>
      <c r="B116" s="44" t="s">
        <v>160</v>
      </c>
      <c r="C116" s="44" t="s">
        <v>170</v>
      </c>
      <c r="D116" s="16" t="s">
        <v>109</v>
      </c>
      <c r="E116" s="17">
        <v>310113074</v>
      </c>
      <c r="F116" s="24" t="s">
        <v>110</v>
      </c>
      <c r="G116" s="50">
        <v>32</v>
      </c>
      <c r="H116" s="51">
        <v>32</v>
      </c>
      <c r="I116" s="51">
        <v>0</v>
      </c>
      <c r="J116" s="8">
        <v>1509857000</v>
      </c>
      <c r="K116" s="93">
        <f t="shared" si="9"/>
        <v>452957100</v>
      </c>
      <c r="L116" s="96">
        <v>113239</v>
      </c>
      <c r="M116" s="96">
        <v>113239</v>
      </c>
      <c r="N116" s="96">
        <v>113239</v>
      </c>
      <c r="O116" s="96">
        <v>113239</v>
      </c>
    </row>
    <row r="117" spans="1:15" s="43" customFormat="1" ht="26.25" customHeight="1">
      <c r="A117" s="82" t="s">
        <v>3</v>
      </c>
      <c r="B117" s="82"/>
      <c r="C117" s="82"/>
      <c r="D117" s="82"/>
      <c r="E117" s="40" t="s">
        <v>168</v>
      </c>
      <c r="F117" s="41" t="s">
        <v>168</v>
      </c>
      <c r="G117" s="42"/>
      <c r="H117" s="42"/>
      <c r="I117" s="42"/>
      <c r="J117" s="42"/>
      <c r="K117" s="93"/>
      <c r="L117" s="94"/>
      <c r="M117" s="98"/>
      <c r="N117" s="98"/>
      <c r="O117" s="98"/>
    </row>
  </sheetData>
  <mergeCells count="12">
    <mergeCell ref="K4:K5"/>
    <mergeCell ref="A117:D117"/>
    <mergeCell ref="L4:O4"/>
    <mergeCell ref="A2:J2"/>
    <mergeCell ref="A4:A5"/>
    <mergeCell ref="B4:B5"/>
    <mergeCell ref="C4:C5"/>
    <mergeCell ref="D4:D5"/>
    <mergeCell ref="E4:E5"/>
    <mergeCell ref="F4:F5"/>
    <mergeCell ref="G4:G5"/>
    <mergeCell ref="H4:I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Dilrabo Oltiboyeva</dc:creator>
  <cp:lastModifiedBy>Oybek</cp:lastModifiedBy>
  <dcterms:created xsi:type="dcterms:W3CDTF">2025-03-26T09:04:42Z</dcterms:created>
  <dcterms:modified xsi:type="dcterms:W3CDTF">2025-04-08T05:30:49Z</dcterms:modified>
</cp:coreProperties>
</file>